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195" activeTab="0"/>
  </bookViews>
  <sheets>
    <sheet name="formulaire" sheetId="1" r:id="rId1"/>
    <sheet name="solde" sheetId="2" r:id="rId2"/>
    <sheet name="paramètres" sheetId="3" r:id="rId3"/>
    <sheet name="base de données" sheetId="4" r:id="rId4"/>
  </sheets>
  <definedNames>
    <definedName name="catégories">'paramètres'!$D$1:$D$7</definedName>
    <definedName name="cours">'paramètres'!$C:$C</definedName>
    <definedName name="d">'paramètres'!$B$1:$B$6</definedName>
    <definedName name="d2e">'paramètres'!$C$1:$C$6</definedName>
    <definedName name="devise">'paramètres'!$B$1:$B$6</definedName>
    <definedName name="nb_dep">'solde'!$B$21</definedName>
    <definedName name="p">'paramètres'!$A$1:$A$12</definedName>
    <definedName name="participant">'paramètres'!$A$1:$A$12</definedName>
  </definedNames>
  <calcPr fullCalcOnLoad="1"/>
</workbook>
</file>

<file path=xl/comments1.xml><?xml version="1.0" encoding="utf-8"?>
<comments xmlns="http://schemas.openxmlformats.org/spreadsheetml/2006/main">
  <authors>
    <author>Jean Gobert</author>
  </authors>
  <commentList>
    <comment ref="A7" authorId="0">
      <text>
        <r>
          <rPr>
            <sz val="12"/>
            <rFont val="@Arial Unicode MS"/>
            <family val="2"/>
          </rPr>
          <t>une part peut être un nombre de personnes, un nombre de jours, un nombre de "personne x jours", l'essentiel est qu'elle représente la même chose pour une dépense donnée.
La signification d'une part peut changer d'une dépense à l'autre</t>
        </r>
      </text>
    </comment>
  </commentList>
</comments>
</file>

<file path=xl/comments2.xml><?xml version="1.0" encoding="utf-8"?>
<comments xmlns="http://schemas.openxmlformats.org/spreadsheetml/2006/main">
  <authors>
    <author>Jean Gobert</author>
  </authors>
  <commentList>
    <comment ref="A1" authorId="0">
      <text>
        <r>
          <rPr>
            <sz val="12"/>
            <rFont val="@Arial Unicode MS"/>
            <family val="2"/>
          </rPr>
          <t xml:space="preserve">N'est  valable que s'il n'y a pas de message d'erreur écrit en rouge au bas du cadre beige. 
Une erreur peut se produire s'il y a trop de contraintes sur les versement possibles. </t>
        </r>
      </text>
    </comment>
  </commentList>
</comments>
</file>

<file path=xl/comments3.xml><?xml version="1.0" encoding="utf-8"?>
<comments xmlns="http://schemas.openxmlformats.org/spreadsheetml/2006/main">
  <authors>
    <author>Jean Gobert</author>
    <author>Jacqueline</author>
  </authors>
  <commentList>
    <comment ref="A13" authorId="0">
      <text>
        <r>
          <rPr>
            <sz val="12"/>
            <rFont val="@Arial Unicode MS"/>
            <family val="2"/>
          </rPr>
          <t>Un participant peut regrouper plusieurs personnes, auquel cas il faut en tenir compte pour les parts (voir répartition).
Effacer les participants en trop.</t>
        </r>
      </text>
    </comment>
    <comment ref="B7" authorId="0">
      <text>
        <r>
          <rPr>
            <sz val="12"/>
            <rFont val="@Arial Unicode MS"/>
            <family val="2"/>
          </rPr>
          <t>Peu importe s'il y a des devises non utilisées</t>
        </r>
      </text>
    </comment>
    <comment ref="C7" authorId="0">
      <text>
        <r>
          <rPr>
            <sz val="12"/>
            <rFont val="@Arial Unicode MS"/>
            <family val="2"/>
          </rPr>
          <t>Obligatoire seulement pour les devises effectivement  utilisées</t>
        </r>
      </text>
    </comment>
    <comment ref="D8" authorId="1">
      <text>
        <r>
          <rPr>
            <b/>
            <sz val="9"/>
            <rFont val="Tahoma"/>
            <family val="0"/>
          </rPr>
          <t>Jacqueline:</t>
        </r>
        <r>
          <rPr>
            <sz val="9"/>
            <rFont val="Tahoma"/>
            <family val="0"/>
          </rPr>
          <t xml:space="preserve">
pas encore utilisé</t>
        </r>
      </text>
    </comment>
  </commentList>
</comments>
</file>

<file path=xl/sharedStrings.xml><?xml version="1.0" encoding="utf-8"?>
<sst xmlns="http://schemas.openxmlformats.org/spreadsheetml/2006/main" count="69" uniqueCount="52">
  <si>
    <t>date</t>
  </si>
  <si>
    <t>montant</t>
  </si>
  <si>
    <t>devise</t>
  </si>
  <si>
    <t>créditeur</t>
  </si>
  <si>
    <t>repartition</t>
  </si>
  <si>
    <t>Jean</t>
  </si>
  <si>
    <t>Mimi</t>
  </si>
  <si>
    <t>Jackie</t>
  </si>
  <si>
    <t>euro</t>
  </si>
  <si>
    <t>dollar US</t>
  </si>
  <si>
    <t>dollar C</t>
  </si>
  <si>
    <t>livre UK</t>
  </si>
  <si>
    <t>cours/euro</t>
  </si>
  <si>
    <t>répartition</t>
  </si>
  <si>
    <t>total parts</t>
  </si>
  <si>
    <t>coût / part</t>
  </si>
  <si>
    <t>(euros)</t>
  </si>
  <si>
    <t>débit</t>
  </si>
  <si>
    <t>euros</t>
  </si>
  <si>
    <t>Crédit</t>
  </si>
  <si>
    <t>min</t>
  </si>
  <si>
    <t>max</t>
  </si>
  <si>
    <t>Versements à effectuer</t>
  </si>
  <si>
    <t>participants</t>
  </si>
  <si>
    <t>devises</t>
  </si>
  <si>
    <t>total débit</t>
  </si>
  <si>
    <t>total crédit</t>
  </si>
  <si>
    <t>reglement</t>
  </si>
  <si>
    <t>total</t>
  </si>
  <si>
    <t>nb dépenses</t>
  </si>
  <si>
    <t>solde</t>
  </si>
  <si>
    <t>évolution des soldes au cours des règlements</t>
  </si>
  <si>
    <t>données dérivées</t>
  </si>
  <si>
    <t>catégorie</t>
  </si>
  <si>
    <t>autres</t>
  </si>
  <si>
    <t>idx debité</t>
  </si>
  <si>
    <t>idx credité</t>
  </si>
  <si>
    <t>libellé de la dépense</t>
  </si>
  <si>
    <t>catégories</t>
  </si>
  <si>
    <t>index dépense</t>
  </si>
  <si>
    <t>somme</t>
  </si>
  <si>
    <t>pourcentage</t>
  </si>
  <si>
    <t>poste</t>
  </si>
  <si>
    <t>répartition par type hors port Lorient</t>
  </si>
  <si>
    <t>nb particip.</t>
  </si>
  <si>
    <t>Jean-Franç.</t>
  </si>
  <si>
    <t>port, eau, gazole</t>
  </si>
  <si>
    <t>entretien bateau</t>
  </si>
  <si>
    <t>transports</t>
  </si>
  <si>
    <t>restaurant, bar, hotel</t>
  </si>
  <si>
    <t>courses</t>
  </si>
  <si>
    <t>communications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</si>
</sst>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"/>
    <numFmt numFmtId="165" formatCode="dd/mm/yy"/>
    <numFmt numFmtId="166" formatCode="#,##0.00\ &quot;€&quot;"/>
    <numFmt numFmtId="167" formatCode="[$-40C]dddd\ d\ mmmm\ yyyy"/>
    <numFmt numFmtId="168" formatCode="_-* #.##0.00\ &quot;€&quot;_-;\-* #.##0.00\ &quot;€&quot;_-;_-* &quot;-&quot;??\ &quot;€&quot;_-;_-@_-"/>
    <numFmt numFmtId="169" formatCode="_-* #.##0.00\ _€_-;\-* #.##0.00\ _€_-;_-* &quot;-&quot;??\ _€_-;_-@_-"/>
    <numFmt numFmtId="170" formatCode="#.##0.00_ ;\-#.##0.00\ "/>
    <numFmt numFmtId="171" formatCode="mmm\-yyyy"/>
    <numFmt numFmtId="172" formatCode="dd/mm/yy;@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@Arial Unicode MS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b/>
      <sz val="10.25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3" borderId="0" xfId="0" applyFill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1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2" fontId="0" fillId="0" borderId="0" xfId="0" applyNumberFormat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0" fillId="4" borderId="8" xfId="0" applyFill="1" applyBorder="1" applyAlignment="1">
      <alignment/>
    </xf>
    <xf numFmtId="2" fontId="0" fillId="4" borderId="8" xfId="0" applyNumberFormat="1" applyFill="1" applyBorder="1" applyAlignment="1">
      <alignment/>
    </xf>
    <xf numFmtId="2" fontId="1" fillId="4" borderId="0" xfId="0" applyNumberFormat="1" applyFont="1" applyFill="1" applyBorder="1" applyAlignment="1">
      <alignment horizontal="right"/>
    </xf>
    <xf numFmtId="0" fontId="1" fillId="4" borderId="9" xfId="0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16" fontId="0" fillId="2" borderId="0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3" borderId="0" xfId="0" applyNumberFormat="1" applyFill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3" borderId="11" xfId="0" applyFill="1" applyBorder="1" applyAlignment="1">
      <alignment/>
    </xf>
    <xf numFmtId="0" fontId="0" fillId="3" borderId="17" xfId="0" applyFill="1" applyBorder="1" applyAlignment="1">
      <alignment/>
    </xf>
    <xf numFmtId="9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3" borderId="19" xfId="0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2" borderId="18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72" fontId="1" fillId="3" borderId="3" xfId="0" applyNumberFormat="1" applyFont="1" applyFill="1" applyBorder="1" applyAlignment="1">
      <alignment horizontal="center"/>
    </xf>
    <xf numFmtId="172" fontId="1" fillId="3" borderId="4" xfId="0" applyNumberFormat="1" applyFont="1" applyFill="1" applyBorder="1" applyAlignment="1">
      <alignment horizontal="center"/>
    </xf>
    <xf numFmtId="172" fontId="0" fillId="2" borderId="0" xfId="0" applyNumberFormat="1" applyFill="1" applyBorder="1" applyAlignment="1" applyProtection="1">
      <alignment horizontal="left"/>
      <protection locked="0"/>
    </xf>
    <xf numFmtId="17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172" fontId="0" fillId="2" borderId="5" xfId="0" applyNumberFormat="1" applyFill="1" applyBorder="1" applyAlignment="1" applyProtection="1">
      <alignment horizontal="left"/>
      <protection locked="0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Répartition par type de dépense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CC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solde!$G$3:$G$9</c:f>
              <c:strCache>
                <c:ptCount val="7"/>
                <c:pt idx="0">
                  <c:v>hébergement</c:v>
                </c:pt>
                <c:pt idx="1">
                  <c:v>nourriture, bar</c:v>
                </c:pt>
                <c:pt idx="2">
                  <c:v>autres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solde!$H$3:$H$9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2781300</xdr:colOff>
      <xdr:row>21</xdr:row>
      <xdr:rowOff>133350</xdr:rowOff>
    </xdr:from>
    <xdr:to>
      <xdr:col>3</xdr:col>
      <xdr:colOff>381000</xdr:colOff>
      <xdr:row>23</xdr:row>
      <xdr:rowOff>9525</xdr:rowOff>
    </xdr:to>
    <xdr:sp macro="[0]!nouveau">
      <xdr:nvSpPr>
        <xdr:cNvPr id="1" name="Rectangle 4"/>
        <xdr:cNvSpPr>
          <a:spLocks/>
        </xdr:cNvSpPr>
      </xdr:nvSpPr>
      <xdr:spPr>
        <a:xfrm>
          <a:off x="5057775" y="3533775"/>
          <a:ext cx="914400" cy="20002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Nouveau</a:t>
          </a:r>
        </a:p>
      </xdr:txBody>
    </xdr:sp>
    <xdr:clientData/>
  </xdr:twoCellAnchor>
  <xdr:oneCellAnchor>
    <xdr:from>
      <xdr:col>3</xdr:col>
      <xdr:colOff>609600</xdr:colOff>
      <xdr:row>10</xdr:row>
      <xdr:rowOff>19050</xdr:rowOff>
    </xdr:from>
    <xdr:ext cx="76200" cy="200025"/>
    <xdr:sp>
      <xdr:nvSpPr>
        <xdr:cNvPr id="2" name="TextBox 6"/>
        <xdr:cNvSpPr txBox="1">
          <a:spLocks noChangeArrowheads="1"/>
        </xdr:cNvSpPr>
      </xdr:nvSpPr>
      <xdr:spPr>
        <a:xfrm>
          <a:off x="6200775" y="163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104775</xdr:colOff>
      <xdr:row>21</xdr:row>
      <xdr:rowOff>133350</xdr:rowOff>
    </xdr:from>
    <xdr:to>
      <xdr:col>1</xdr:col>
      <xdr:colOff>295275</xdr:colOff>
      <xdr:row>23</xdr:row>
      <xdr:rowOff>9525</xdr:rowOff>
    </xdr:to>
    <xdr:sp macro="[0]!plus">
      <xdr:nvSpPr>
        <xdr:cNvPr id="3" name="Rectangle 27"/>
        <xdr:cNvSpPr>
          <a:spLocks/>
        </xdr:cNvSpPr>
      </xdr:nvSpPr>
      <xdr:spPr>
        <a:xfrm>
          <a:off x="866775" y="3533775"/>
          <a:ext cx="190500" cy="20002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1</xdr:col>
      <xdr:colOff>371475</xdr:colOff>
      <xdr:row>21</xdr:row>
      <xdr:rowOff>123825</xdr:rowOff>
    </xdr:from>
    <xdr:to>
      <xdr:col>1</xdr:col>
      <xdr:colOff>561975</xdr:colOff>
      <xdr:row>23</xdr:row>
      <xdr:rowOff>0</xdr:rowOff>
    </xdr:to>
    <xdr:sp macro="[0]!moins">
      <xdr:nvSpPr>
        <xdr:cNvPr id="4" name="Rectangle 28"/>
        <xdr:cNvSpPr>
          <a:spLocks/>
        </xdr:cNvSpPr>
      </xdr:nvSpPr>
      <xdr:spPr>
        <a:xfrm>
          <a:off x="1133475" y="3524250"/>
          <a:ext cx="190500" cy="20002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1</xdr:col>
      <xdr:colOff>647700</xdr:colOff>
      <xdr:row>21</xdr:row>
      <xdr:rowOff>123825</xdr:rowOff>
    </xdr:from>
    <xdr:to>
      <xdr:col>2</xdr:col>
      <xdr:colOff>133350</xdr:colOff>
      <xdr:row>23</xdr:row>
      <xdr:rowOff>19050</xdr:rowOff>
    </xdr:to>
    <xdr:sp macro="[0]!enregistrer">
      <xdr:nvSpPr>
        <xdr:cNvPr id="5" name="Rectangle 30"/>
        <xdr:cNvSpPr>
          <a:spLocks/>
        </xdr:cNvSpPr>
      </xdr:nvSpPr>
      <xdr:spPr>
        <a:xfrm>
          <a:off x="1409700" y="3524250"/>
          <a:ext cx="1000125" cy="21907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modifier</a:t>
          </a:r>
        </a:p>
      </xdr:txBody>
    </xdr:sp>
    <xdr:clientData/>
  </xdr:twoCellAnchor>
  <xdr:twoCellAnchor>
    <xdr:from>
      <xdr:col>2</xdr:col>
      <xdr:colOff>266700</xdr:colOff>
      <xdr:row>21</xdr:row>
      <xdr:rowOff>133350</xdr:rowOff>
    </xdr:from>
    <xdr:to>
      <xdr:col>2</xdr:col>
      <xdr:colOff>1390650</xdr:colOff>
      <xdr:row>23</xdr:row>
      <xdr:rowOff>28575</xdr:rowOff>
    </xdr:to>
    <xdr:sp macro="[0]!inserer_apres">
      <xdr:nvSpPr>
        <xdr:cNvPr id="6" name="Rectangle 51"/>
        <xdr:cNvSpPr>
          <a:spLocks/>
        </xdr:cNvSpPr>
      </xdr:nvSpPr>
      <xdr:spPr>
        <a:xfrm>
          <a:off x="2543175" y="3533775"/>
          <a:ext cx="1123950" cy="21907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insérer après</a:t>
          </a:r>
        </a:p>
      </xdr:txBody>
    </xdr:sp>
    <xdr:clientData/>
  </xdr:twoCellAnchor>
  <xdr:twoCellAnchor>
    <xdr:from>
      <xdr:col>2</xdr:col>
      <xdr:colOff>1533525</xdr:colOff>
      <xdr:row>21</xdr:row>
      <xdr:rowOff>123825</xdr:rowOff>
    </xdr:from>
    <xdr:to>
      <xdr:col>2</xdr:col>
      <xdr:colOff>2657475</xdr:colOff>
      <xdr:row>23</xdr:row>
      <xdr:rowOff>19050</xdr:rowOff>
    </xdr:to>
    <xdr:sp macro="[0]!supprimer">
      <xdr:nvSpPr>
        <xdr:cNvPr id="7" name="Rectangle 54"/>
        <xdr:cNvSpPr>
          <a:spLocks/>
        </xdr:cNvSpPr>
      </xdr:nvSpPr>
      <xdr:spPr>
        <a:xfrm>
          <a:off x="3810000" y="3524250"/>
          <a:ext cx="1123950" cy="21907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supprimer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14</xdr:col>
      <xdr:colOff>9525</xdr:colOff>
      <xdr:row>20</xdr:row>
      <xdr:rowOff>0</xdr:rowOff>
    </xdr:to>
    <xdr:graphicFrame>
      <xdr:nvGraphicFramePr>
        <xdr:cNvPr id="1" name="Chart 7"/>
        <xdr:cNvGraphicFramePr/>
      </xdr:nvGraphicFramePr>
      <xdr:xfrm>
        <a:off x="6867525" y="0"/>
        <a:ext cx="38385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AS87"/>
  <sheetViews>
    <sheetView tabSelected="1" workbookViewId="0" topLeftCell="A1">
      <selection activeCell="C11" sqref="C11"/>
    </sheetView>
  </sheetViews>
  <sheetFormatPr defaultColWidth="11.421875" defaultRowHeight="12.75"/>
  <cols>
    <col min="2" max="2" width="22.7109375" style="0" customWidth="1"/>
    <col min="3" max="3" width="49.7109375" style="12" customWidth="1"/>
  </cols>
  <sheetData>
    <row r="1" spans="1:3" ht="12.75">
      <c r="A1" s="44"/>
      <c r="B1" s="11" t="s">
        <v>0</v>
      </c>
      <c r="C1" s="78"/>
    </row>
    <row r="2" spans="1:3" ht="12.75">
      <c r="A2" s="44"/>
      <c r="B2" s="11" t="s">
        <v>37</v>
      </c>
      <c r="C2" s="50"/>
    </row>
    <row r="3" spans="1:3" ht="12.75">
      <c r="A3" s="44"/>
      <c r="B3" s="11" t="s">
        <v>33</v>
      </c>
      <c r="C3" s="50"/>
    </row>
    <row r="4" spans="1:3" ht="12.75">
      <c r="A4" s="44"/>
      <c r="B4" s="11" t="s">
        <v>1</v>
      </c>
      <c r="C4" s="50"/>
    </row>
    <row r="5" spans="1:3" ht="12.75">
      <c r="A5" s="44"/>
      <c r="B5" s="11" t="s">
        <v>2</v>
      </c>
      <c r="C5" s="50"/>
    </row>
    <row r="6" spans="1:3" ht="12.75">
      <c r="A6" s="45"/>
      <c r="B6" s="11" t="s">
        <v>3</v>
      </c>
      <c r="C6" s="50"/>
    </row>
    <row r="7" spans="1:3" ht="12.75">
      <c r="A7" s="58" t="s">
        <v>13</v>
      </c>
      <c r="B7" s="48" t="str">
        <f aca="true" t="shared" si="0" ref="B7:B18">INDEX(p,ROW(B1))</f>
        <v>Jean</v>
      </c>
      <c r="C7" s="51"/>
    </row>
    <row r="8" spans="1:3" ht="12.75">
      <c r="A8" s="59"/>
      <c r="B8" s="48" t="str">
        <f t="shared" si="0"/>
        <v>Mimi</v>
      </c>
      <c r="C8" s="51"/>
    </row>
    <row r="9" spans="1:3" ht="12.75">
      <c r="A9" s="59"/>
      <c r="B9" s="48" t="str">
        <f t="shared" si="0"/>
        <v>Jean-Franç.</v>
      </c>
      <c r="C9" s="51"/>
    </row>
    <row r="10" spans="1:3" ht="12.75">
      <c r="A10" s="59"/>
      <c r="B10" s="48" t="str">
        <f t="shared" si="0"/>
        <v>Jackie</v>
      </c>
      <c r="C10" s="51"/>
    </row>
    <row r="11" spans="1:3" ht="12.75">
      <c r="A11" s="59"/>
      <c r="B11" s="48">
        <f t="shared" si="0"/>
        <v>0</v>
      </c>
      <c r="C11" s="51"/>
    </row>
    <row r="12" spans="1:3" ht="12.75">
      <c r="A12" s="59"/>
      <c r="B12" s="48">
        <f t="shared" si="0"/>
        <v>0</v>
      </c>
      <c r="C12" s="51"/>
    </row>
    <row r="13" spans="1:3" ht="12.75">
      <c r="A13" s="59"/>
      <c r="B13" s="48">
        <f t="shared" si="0"/>
        <v>0</v>
      </c>
      <c r="C13" s="51"/>
    </row>
    <row r="14" spans="1:3" ht="12.75">
      <c r="A14" s="59"/>
      <c r="B14" s="48">
        <f t="shared" si="0"/>
        <v>0</v>
      </c>
      <c r="C14" s="51"/>
    </row>
    <row r="15" spans="1:3" ht="12.75">
      <c r="A15" s="59"/>
      <c r="B15" s="48">
        <f t="shared" si="0"/>
        <v>0</v>
      </c>
      <c r="C15" s="51"/>
    </row>
    <row r="16" spans="1:3" ht="12.75">
      <c r="A16" s="59"/>
      <c r="B16" s="48">
        <f t="shared" si="0"/>
        <v>0</v>
      </c>
      <c r="C16" s="51"/>
    </row>
    <row r="17" spans="1:3" ht="12.75">
      <c r="A17" s="59"/>
      <c r="B17" s="48">
        <f t="shared" si="0"/>
        <v>0</v>
      </c>
      <c r="C17" s="51"/>
    </row>
    <row r="18" spans="1:3" ht="12.75">
      <c r="A18" s="60"/>
      <c r="B18" s="48">
        <f t="shared" si="0"/>
        <v>0</v>
      </c>
      <c r="C18" s="51"/>
    </row>
    <row r="22" ht="12.75">
      <c r="A22" t="s">
        <v>39</v>
      </c>
    </row>
    <row r="23" ht="12.75">
      <c r="A23">
        <v>1</v>
      </c>
    </row>
    <row r="26" ht="12.75">
      <c r="F26" s="43"/>
    </row>
    <row r="27" ht="12.75">
      <c r="F27" s="43"/>
    </row>
    <row r="56" ht="12.75">
      <c r="B56" t="s">
        <v>32</v>
      </c>
    </row>
    <row r="59" spans="1:3" ht="12.75">
      <c r="A59" s="3" t="s">
        <v>14</v>
      </c>
      <c r="B59" s="3"/>
      <c r="C59" s="12">
        <f>SUM(C7:C18)</f>
        <v>0</v>
      </c>
    </row>
    <row r="60" spans="1:3" ht="12.75">
      <c r="A60" s="3" t="s">
        <v>1</v>
      </c>
      <c r="B60" s="3" t="s">
        <v>18</v>
      </c>
      <c r="C60" s="12" t="e">
        <f>C4*INDEX(d2e,MATCH(C5,d,0))</f>
        <v>#N/A</v>
      </c>
    </row>
    <row r="61" spans="1:3" ht="13.5" thickBot="1">
      <c r="A61" s="3" t="s">
        <v>15</v>
      </c>
      <c r="B61" s="3" t="s">
        <v>16</v>
      </c>
      <c r="C61" s="12">
        <f>IF(C59=0,0,C60/C59)</f>
        <v>0</v>
      </c>
    </row>
    <row r="62" spans="1:3" ht="13.5" thickBot="1">
      <c r="A62" s="61" t="s">
        <v>17</v>
      </c>
      <c r="B62" s="17" t="str">
        <f aca="true" t="shared" si="1" ref="B62:B73">INDEX(p,ROW(A1))</f>
        <v>Jean</v>
      </c>
      <c r="C62" s="12">
        <f aca="true" t="shared" si="2" ref="C62:C73">C$61*C7</f>
        <v>0</v>
      </c>
    </row>
    <row r="63" spans="1:3" ht="13.5" thickBot="1">
      <c r="A63" s="62"/>
      <c r="B63" s="17" t="str">
        <f t="shared" si="1"/>
        <v>Mimi</v>
      </c>
      <c r="C63" s="12">
        <f t="shared" si="2"/>
        <v>0</v>
      </c>
    </row>
    <row r="64" spans="1:3" ht="13.5" thickBot="1">
      <c r="A64" s="62"/>
      <c r="B64" s="17" t="str">
        <f t="shared" si="1"/>
        <v>Jean-Franç.</v>
      </c>
      <c r="C64" s="12">
        <f t="shared" si="2"/>
        <v>0</v>
      </c>
    </row>
    <row r="65" spans="1:3" ht="13.5" thickBot="1">
      <c r="A65" s="62"/>
      <c r="B65" s="17" t="str">
        <f t="shared" si="1"/>
        <v>Jackie</v>
      </c>
      <c r="C65" s="12">
        <f t="shared" si="2"/>
        <v>0</v>
      </c>
    </row>
    <row r="66" spans="1:3" ht="13.5" thickBot="1">
      <c r="A66" s="62"/>
      <c r="B66" s="17">
        <f t="shared" si="1"/>
        <v>0</v>
      </c>
      <c r="C66" s="12">
        <f t="shared" si="2"/>
        <v>0</v>
      </c>
    </row>
    <row r="67" spans="1:3" ht="13.5" thickBot="1">
      <c r="A67" s="62"/>
      <c r="B67" s="17">
        <f t="shared" si="1"/>
        <v>0</v>
      </c>
      <c r="C67" s="12">
        <f t="shared" si="2"/>
        <v>0</v>
      </c>
    </row>
    <row r="68" spans="1:3" ht="13.5" thickBot="1">
      <c r="A68" s="62"/>
      <c r="B68" s="17">
        <f t="shared" si="1"/>
        <v>0</v>
      </c>
      <c r="C68" s="12">
        <f t="shared" si="2"/>
        <v>0</v>
      </c>
    </row>
    <row r="69" spans="1:3" ht="13.5" thickBot="1">
      <c r="A69" s="62"/>
      <c r="B69" s="17">
        <f t="shared" si="1"/>
        <v>0</v>
      </c>
      <c r="C69" s="12">
        <f t="shared" si="2"/>
        <v>0</v>
      </c>
    </row>
    <row r="70" spans="1:3" ht="13.5" thickBot="1">
      <c r="A70" s="62"/>
      <c r="B70" s="17">
        <f t="shared" si="1"/>
        <v>0</v>
      </c>
      <c r="C70" s="12">
        <f t="shared" si="2"/>
        <v>0</v>
      </c>
    </row>
    <row r="71" spans="1:3" ht="13.5" thickBot="1">
      <c r="A71" s="62"/>
      <c r="B71" s="17">
        <f t="shared" si="1"/>
        <v>0</v>
      </c>
      <c r="C71" s="12">
        <f t="shared" si="2"/>
        <v>0</v>
      </c>
    </row>
    <row r="72" spans="1:3" ht="13.5" thickBot="1">
      <c r="A72" s="62"/>
      <c r="B72" s="17">
        <f t="shared" si="1"/>
        <v>0</v>
      </c>
      <c r="C72" s="12">
        <f t="shared" si="2"/>
        <v>0</v>
      </c>
    </row>
    <row r="73" spans="1:3" ht="13.5" thickBot="1">
      <c r="A73" s="63"/>
      <c r="B73" s="17">
        <f t="shared" si="1"/>
        <v>0</v>
      </c>
      <c r="C73" s="12">
        <f t="shared" si="2"/>
        <v>0</v>
      </c>
    </row>
    <row r="74" spans="1:3" ht="13.5" thickBot="1">
      <c r="A74" s="61" t="s">
        <v>19</v>
      </c>
      <c r="B74" s="17" t="str">
        <f aca="true" t="shared" si="3" ref="B74:B85">INDEX(p,ROW(A1))</f>
        <v>Jean</v>
      </c>
      <c r="C74" s="12">
        <f aca="true" t="shared" si="4" ref="C74:C85">IF(B74=C$6,C$60,0)</f>
        <v>0</v>
      </c>
    </row>
    <row r="75" spans="1:3" ht="13.5" thickBot="1">
      <c r="A75" s="62"/>
      <c r="B75" s="17" t="str">
        <f t="shared" si="3"/>
        <v>Mimi</v>
      </c>
      <c r="C75" s="12">
        <f t="shared" si="4"/>
        <v>0</v>
      </c>
    </row>
    <row r="76" spans="1:3" ht="13.5" thickBot="1">
      <c r="A76" s="62"/>
      <c r="B76" s="17" t="str">
        <f t="shared" si="3"/>
        <v>Jean-Franç.</v>
      </c>
      <c r="C76" s="12">
        <f t="shared" si="4"/>
        <v>0</v>
      </c>
    </row>
    <row r="77" spans="1:3" ht="13.5" thickBot="1">
      <c r="A77" s="62"/>
      <c r="B77" s="17" t="str">
        <f t="shared" si="3"/>
        <v>Jackie</v>
      </c>
      <c r="C77" s="12">
        <f t="shared" si="4"/>
        <v>0</v>
      </c>
    </row>
    <row r="78" spans="1:3" ht="13.5" thickBot="1">
      <c r="A78" s="62"/>
      <c r="B78" s="17">
        <f t="shared" si="3"/>
        <v>0</v>
      </c>
      <c r="C78" s="12" t="e">
        <f t="shared" si="4"/>
        <v>#N/A</v>
      </c>
    </row>
    <row r="79" spans="1:3" ht="13.5" thickBot="1">
      <c r="A79" s="62"/>
      <c r="B79" s="17">
        <f t="shared" si="3"/>
        <v>0</v>
      </c>
      <c r="C79" s="12" t="e">
        <f t="shared" si="4"/>
        <v>#N/A</v>
      </c>
    </row>
    <row r="80" spans="1:3" ht="13.5" thickBot="1">
      <c r="A80" s="62"/>
      <c r="B80" s="17">
        <f t="shared" si="3"/>
        <v>0</v>
      </c>
      <c r="C80" s="12" t="e">
        <f t="shared" si="4"/>
        <v>#N/A</v>
      </c>
    </row>
    <row r="81" spans="1:3" ht="13.5" thickBot="1">
      <c r="A81" s="62"/>
      <c r="B81" s="17">
        <f t="shared" si="3"/>
        <v>0</v>
      </c>
      <c r="C81" s="12" t="e">
        <f t="shared" si="4"/>
        <v>#N/A</v>
      </c>
    </row>
    <row r="82" spans="1:3" ht="13.5" thickBot="1">
      <c r="A82" s="62"/>
      <c r="B82" s="17">
        <f t="shared" si="3"/>
        <v>0</v>
      </c>
      <c r="C82" s="12" t="e">
        <f t="shared" si="4"/>
        <v>#N/A</v>
      </c>
    </row>
    <row r="83" spans="1:3" ht="13.5" thickBot="1">
      <c r="A83" s="62"/>
      <c r="B83" s="17">
        <f t="shared" si="3"/>
        <v>0</v>
      </c>
      <c r="C83" s="12" t="e">
        <f t="shared" si="4"/>
        <v>#N/A</v>
      </c>
    </row>
    <row r="84" spans="1:3" ht="13.5" thickBot="1">
      <c r="A84" s="62"/>
      <c r="B84" s="17">
        <f t="shared" si="3"/>
        <v>0</v>
      </c>
      <c r="C84" s="12" t="e">
        <f t="shared" si="4"/>
        <v>#N/A</v>
      </c>
    </row>
    <row r="85" spans="1:3" ht="13.5" thickBot="1">
      <c r="A85" s="62"/>
      <c r="B85" s="17">
        <f t="shared" si="3"/>
        <v>0</v>
      </c>
      <c r="C85" s="12" t="e">
        <f t="shared" si="4"/>
        <v>#N/A</v>
      </c>
    </row>
    <row r="86" spans="19:45" ht="12.75">
      <c r="S86" s="3" t="s">
        <v>14</v>
      </c>
      <c r="T86" s="3" t="s">
        <v>1</v>
      </c>
      <c r="U86" s="3" t="s">
        <v>15</v>
      </c>
      <c r="V86" s="5" t="str">
        <f aca="true" t="shared" si="5" ref="V86:AA86">INDEX(p,COLUMN(A1))</f>
        <v>Jean</v>
      </c>
      <c r="W86" s="5" t="str">
        <f t="shared" si="5"/>
        <v>Mimi</v>
      </c>
      <c r="X86" s="5" t="str">
        <f t="shared" si="5"/>
        <v>Jean-Franç.</v>
      </c>
      <c r="Y86" s="5" t="str">
        <f t="shared" si="5"/>
        <v>Jackie</v>
      </c>
      <c r="Z86" s="5">
        <f t="shared" si="5"/>
        <v>0</v>
      </c>
      <c r="AA86" s="5">
        <f t="shared" si="5"/>
        <v>0</v>
      </c>
      <c r="AB86" s="5">
        <f aca="true" t="shared" si="6" ref="AB86:AG86">INDEX(p,COLUMN(G1))</f>
        <v>0</v>
      </c>
      <c r="AC86" s="5">
        <f t="shared" si="6"/>
        <v>0</v>
      </c>
      <c r="AD86" s="5">
        <f t="shared" si="6"/>
        <v>0</v>
      </c>
      <c r="AE86" s="5">
        <f t="shared" si="6"/>
        <v>0</v>
      </c>
      <c r="AF86" s="5">
        <f t="shared" si="6"/>
        <v>0</v>
      </c>
      <c r="AG86" s="5">
        <f t="shared" si="6"/>
        <v>0</v>
      </c>
      <c r="AH86" s="5" t="str">
        <f aca="true" t="shared" si="7" ref="AH86:AM86">INDEX(p,COLUMN(A1))</f>
        <v>Jean</v>
      </c>
      <c r="AI86" s="5" t="str">
        <f t="shared" si="7"/>
        <v>Mimi</v>
      </c>
      <c r="AJ86" s="5" t="str">
        <f t="shared" si="7"/>
        <v>Jean-Franç.</v>
      </c>
      <c r="AK86" s="5" t="str">
        <f t="shared" si="7"/>
        <v>Jackie</v>
      </c>
      <c r="AL86" s="5">
        <f t="shared" si="7"/>
        <v>0</v>
      </c>
      <c r="AM86" s="5">
        <f t="shared" si="7"/>
        <v>0</v>
      </c>
      <c r="AN86" s="5">
        <f aca="true" t="shared" si="8" ref="AN86:AS86">INDEX(p,COLUMN(G1))</f>
        <v>0</v>
      </c>
      <c r="AO86" s="5">
        <f t="shared" si="8"/>
        <v>0</v>
      </c>
      <c r="AP86" s="5">
        <f t="shared" si="8"/>
        <v>0</v>
      </c>
      <c r="AQ86" s="5">
        <f t="shared" si="8"/>
        <v>0</v>
      </c>
      <c r="AR86" s="5">
        <f t="shared" si="8"/>
        <v>0</v>
      </c>
      <c r="AS86" s="5">
        <f t="shared" si="8"/>
        <v>0</v>
      </c>
    </row>
    <row r="87" spans="1:45" ht="12.75">
      <c r="A87" s="34">
        <f>C1</f>
        <v>0</v>
      </c>
      <c r="B87" s="13">
        <f>C2</f>
        <v>0</v>
      </c>
      <c r="C87" s="13">
        <f>C3</f>
        <v>0</v>
      </c>
      <c r="D87" s="13">
        <f>C4</f>
        <v>0</v>
      </c>
      <c r="E87" s="13">
        <f>C5</f>
        <v>0</v>
      </c>
      <c r="F87" s="13">
        <f>C6</f>
        <v>0</v>
      </c>
      <c r="G87" s="35">
        <f>C7</f>
        <v>0</v>
      </c>
      <c r="H87" s="35">
        <f>C8</f>
        <v>0</v>
      </c>
      <c r="I87" s="35">
        <f>C9</f>
        <v>0</v>
      </c>
      <c r="J87" s="35">
        <f>C10</f>
        <v>0</v>
      </c>
      <c r="K87" s="35">
        <f>C11</f>
        <v>0</v>
      </c>
      <c r="L87" s="35">
        <f>C12</f>
        <v>0</v>
      </c>
      <c r="M87" s="35">
        <f>C13</f>
        <v>0</v>
      </c>
      <c r="N87" s="35">
        <f>C14</f>
        <v>0</v>
      </c>
      <c r="O87" s="35">
        <f>C15</f>
        <v>0</v>
      </c>
      <c r="P87" s="35">
        <f>C16</f>
        <v>0</v>
      </c>
      <c r="Q87" s="35">
        <f>C17</f>
        <v>0</v>
      </c>
      <c r="R87" s="35">
        <f>C18</f>
        <v>0</v>
      </c>
      <c r="S87">
        <f>SUM(G87:R87)</f>
        <v>0</v>
      </c>
      <c r="T87" s="14" t="e">
        <f>D87*INDEX(d2e,MATCH(E87,d,0))</f>
        <v>#N/A</v>
      </c>
      <c r="U87" s="14">
        <f>IF(S87=0,0,T87/S87)</f>
        <v>0</v>
      </c>
      <c r="V87" s="14">
        <f>$U87*G87</f>
        <v>0</v>
      </c>
      <c r="W87" s="14">
        <f>$U87*H87</f>
        <v>0</v>
      </c>
      <c r="X87" s="14">
        <f aca="true" t="shared" si="9" ref="X87:AG87">$U87*I87</f>
        <v>0</v>
      </c>
      <c r="Y87" s="14">
        <f t="shared" si="9"/>
        <v>0</v>
      </c>
      <c r="Z87" s="14">
        <f t="shared" si="9"/>
        <v>0</v>
      </c>
      <c r="AA87" s="14">
        <f t="shared" si="9"/>
        <v>0</v>
      </c>
      <c r="AB87" s="14">
        <f t="shared" si="9"/>
        <v>0</v>
      </c>
      <c r="AC87" s="14">
        <f t="shared" si="9"/>
        <v>0</v>
      </c>
      <c r="AD87" s="14">
        <f t="shared" si="9"/>
        <v>0</v>
      </c>
      <c r="AE87" s="14">
        <f t="shared" si="9"/>
        <v>0</v>
      </c>
      <c r="AF87" s="14">
        <f t="shared" si="9"/>
        <v>0</v>
      </c>
      <c r="AG87" s="14">
        <f t="shared" si="9"/>
        <v>0</v>
      </c>
      <c r="AH87" s="14">
        <f>IF(F87=INDEX(p,1),T87,0)</f>
        <v>0</v>
      </c>
      <c r="AI87" s="14">
        <f>IF(F87=INDEX(p,2),T87,0)</f>
        <v>0</v>
      </c>
      <c r="AJ87" s="14">
        <f>IF(F87=INDEX(p,3),T87,0)</f>
        <v>0</v>
      </c>
      <c r="AK87" s="14">
        <f>IF(F87=INDEX(p,4),T87,0)</f>
        <v>0</v>
      </c>
      <c r="AL87" s="14" t="e">
        <f>IF(F87=INDEX(p,5),T87,0)</f>
        <v>#N/A</v>
      </c>
      <c r="AM87" s="14" t="e">
        <f>IF(F87=INDEX(p,6),T87,0)</f>
        <v>#N/A</v>
      </c>
      <c r="AN87" t="e">
        <f>IF(F87=INDEX(p,7),T87,0)</f>
        <v>#N/A</v>
      </c>
      <c r="AO87" t="e">
        <f>IF(F87=INDEX(p,8),T87,0)</f>
        <v>#N/A</v>
      </c>
      <c r="AP87" t="e">
        <f>IF(F87=INDEX(p,9),T87,0)</f>
        <v>#N/A</v>
      </c>
      <c r="AQ87" t="e">
        <f>IF(F87=INDEX(p,10),T87,0)</f>
        <v>#N/A</v>
      </c>
      <c r="AR87" t="e">
        <f>IF(F87=INDEX(p,11),T87,0)</f>
        <v>#N/A</v>
      </c>
      <c r="AS87" t="e">
        <f>IF(F87=INDEX(p,12),T87,0)</f>
        <v>#N/A</v>
      </c>
    </row>
  </sheetData>
  <mergeCells count="3">
    <mergeCell ref="A7:A18"/>
    <mergeCell ref="A62:A73"/>
    <mergeCell ref="A74:A85"/>
  </mergeCells>
  <dataValidations count="8">
    <dataValidation type="list" showInputMessage="1" showErrorMessage="1" sqref="B5:C5">
      <formula1>devise</formula1>
    </dataValidation>
    <dataValidation type="list" showInputMessage="1" showErrorMessage="1" sqref="B6:C6">
      <formula1>participant</formula1>
    </dataValidation>
    <dataValidation type="date" allowBlank="1" showInputMessage="1" showErrorMessage="1" promptTitle="Date de la dépense" prompt="entrer j/m" error="date non valide" sqref="A87">
      <formula1>40179</formula1>
      <formula2>54789</formula2>
    </dataValidation>
    <dataValidation type="date" allowBlank="1" showInputMessage="1" showErrorMessage="1" error="date non valide" sqref="B1">
      <formula1>40179</formula1>
      <formula2>54789</formula2>
    </dataValidation>
    <dataValidation type="list" allowBlank="1" showInputMessage="1" showErrorMessage="1" promptTitle="Description de la dépense" prompt="texte libre, purement indicatif" sqref="C3">
      <formula1>catégories</formula1>
    </dataValidation>
    <dataValidation type="decimal" showInputMessage="1" showErrorMessage="1" sqref="C4">
      <formula1>-10000</formula1>
      <formula2>10000</formula2>
    </dataValidation>
    <dataValidation type="date" allowBlank="1" showInputMessage="1" showErrorMessage="1" error="date non valide" sqref="C1">
      <formula1>40118</formula1>
      <formula2>54789</formula2>
    </dataValidation>
    <dataValidation type="decimal" allowBlank="1" showInputMessage="1" showErrorMessage="1" sqref="C7:C11">
      <formula1>0</formula1>
      <formula2>1</formula2>
    </dataValidation>
  </dataValidation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M56"/>
  <sheetViews>
    <sheetView workbookViewId="0" topLeftCell="A1">
      <selection activeCell="B21" sqref="B21"/>
    </sheetView>
  </sheetViews>
  <sheetFormatPr defaultColWidth="11.421875" defaultRowHeight="12.75"/>
  <cols>
    <col min="11" max="11" width="11.8515625" style="0" customWidth="1"/>
  </cols>
  <sheetData>
    <row r="1" spans="1:9" ht="12.75">
      <c r="A1" s="66" t="s">
        <v>22</v>
      </c>
      <c r="B1" s="67"/>
      <c r="C1" s="67"/>
      <c r="D1" s="67"/>
      <c r="E1" s="67"/>
      <c r="F1" s="68"/>
      <c r="G1" s="70" t="s">
        <v>43</v>
      </c>
      <c r="H1" s="71"/>
      <c r="I1" s="72"/>
    </row>
    <row r="2" spans="1:9" ht="12.75">
      <c r="A2" s="18" t="str">
        <f ca="1">IF(INDIRECT("L41C"&amp;ROW(A4),FALSE)&gt;0.01,ROW(A1)," ")</f>
        <v> </v>
      </c>
      <c r="B2" s="19" t="str">
        <f aca="true" ca="1" t="shared" si="0" ref="B2:B13">IF(ISNUMBER($A2),INDEX(p,INDIRECT("L39C"&amp;ROW(A4),FALSE))," ")</f>
        <v> </v>
      </c>
      <c r="C2" s="19" t="str">
        <f>IF(ISNUMBER(A2),"verse à"," ")</f>
        <v> </v>
      </c>
      <c r="D2" s="19" t="str">
        <f aca="true" ca="1" t="shared" si="1" ref="D2:D13">IF(ISNUMBER($A2),INDEX(p,INDIRECT("L40C"&amp;ROW(A4),FALSE))," ")</f>
        <v> </v>
      </c>
      <c r="E2" s="23" t="str">
        <f ca="1">IF(ISNUMBER($A2),INDIRECT("L41C"&amp;ROW(A4),FALSE)," ")</f>
        <v> </v>
      </c>
      <c r="F2" s="24" t="str">
        <f>IF(ISNUMBER(A2),"euros"," ")</f>
        <v> </v>
      </c>
      <c r="G2" s="47" t="s">
        <v>42</v>
      </c>
      <c r="H2" s="47" t="s">
        <v>40</v>
      </c>
      <c r="I2" s="47" t="s">
        <v>41</v>
      </c>
    </row>
    <row r="3" spans="1:9" ht="12.75">
      <c r="A3" s="18" t="str">
        <f aca="true" ca="1" t="shared" si="2" ref="A3:A13">IF(INDIRECT("L41C"&amp;ROW(A5),FALSE)&gt;0.01,ROW(A2)," ")</f>
        <v> </v>
      </c>
      <c r="B3" s="19" t="str">
        <f ca="1" t="shared" si="0"/>
        <v> </v>
      </c>
      <c r="C3" s="19" t="str">
        <f aca="true" t="shared" si="3" ref="C3:C13">IF(ISNUMBER(A3),"verse à"," ")</f>
        <v> </v>
      </c>
      <c r="D3" s="19" t="str">
        <f ca="1" t="shared" si="1"/>
        <v> </v>
      </c>
      <c r="E3" s="23" t="str">
        <f aca="true" ca="1" t="shared" si="4" ref="E3:E13">IF(ISNUMBER($A3),INDIRECT("L41C"&amp;ROW(A5),FALSE)," ")</f>
        <v> </v>
      </c>
      <c r="F3" s="24" t="str">
        <f aca="true" t="shared" si="5" ref="F3:F13">IF(ISNUMBER(A3),"euros"," ")</f>
        <v> </v>
      </c>
      <c r="G3" t="str">
        <f>paramètres!D1</f>
        <v>port, eau, gazole</v>
      </c>
      <c r="H3">
        <f aca="true" ca="1" t="shared" si="6" ref="H3:H9">SUMIF(INDIRECT("'base de données'!C$3:C"&amp;nb_dep+2),G3,INDIRECT("'base de données'!T$3:T"&amp;nb_dep+2))</f>
        <v>0</v>
      </c>
      <c r="I3" s="46" t="e">
        <f aca="true" t="shared" si="7" ref="I3:I10">H3/H$10</f>
        <v>#DIV/0!</v>
      </c>
    </row>
    <row r="4" spans="1:9" ht="12.75">
      <c r="A4" s="18" t="str">
        <f ca="1" t="shared" si="2"/>
        <v> </v>
      </c>
      <c r="B4" s="19" t="str">
        <f ca="1" t="shared" si="0"/>
        <v> </v>
      </c>
      <c r="C4" s="19" t="str">
        <f t="shared" si="3"/>
        <v> </v>
      </c>
      <c r="D4" s="19" t="str">
        <f ca="1" t="shared" si="1"/>
        <v> </v>
      </c>
      <c r="E4" s="23" t="str">
        <f ca="1" t="shared" si="4"/>
        <v> </v>
      </c>
      <c r="F4" s="24" t="str">
        <f t="shared" si="5"/>
        <v> </v>
      </c>
      <c r="G4" t="str">
        <f>paramètres!D2</f>
        <v>entretien bateau</v>
      </c>
      <c r="H4">
        <f ca="1" t="shared" si="6"/>
        <v>0</v>
      </c>
      <c r="I4" s="46" t="e">
        <f t="shared" si="7"/>
        <v>#DIV/0!</v>
      </c>
    </row>
    <row r="5" spans="1:9" ht="12.75">
      <c r="A5" s="18" t="str">
        <f ca="1" t="shared" si="2"/>
        <v> </v>
      </c>
      <c r="B5" s="19" t="str">
        <f ca="1" t="shared" si="0"/>
        <v> </v>
      </c>
      <c r="C5" s="19" t="str">
        <f t="shared" si="3"/>
        <v> </v>
      </c>
      <c r="D5" s="19" t="str">
        <f ca="1" t="shared" si="1"/>
        <v> </v>
      </c>
      <c r="E5" s="23" t="str">
        <f ca="1" t="shared" si="4"/>
        <v> </v>
      </c>
      <c r="F5" s="24" t="str">
        <f t="shared" si="5"/>
        <v> </v>
      </c>
      <c r="G5" t="str">
        <f>paramètres!D3</f>
        <v>transports</v>
      </c>
      <c r="H5">
        <f ca="1" t="shared" si="6"/>
        <v>0</v>
      </c>
      <c r="I5" s="46" t="e">
        <f t="shared" si="7"/>
        <v>#DIV/0!</v>
      </c>
    </row>
    <row r="6" spans="1:9" ht="12.75">
      <c r="A6" s="18" t="str">
        <f ca="1" t="shared" si="2"/>
        <v> </v>
      </c>
      <c r="B6" s="19" t="str">
        <f ca="1" t="shared" si="0"/>
        <v> </v>
      </c>
      <c r="C6" s="19" t="str">
        <f t="shared" si="3"/>
        <v> </v>
      </c>
      <c r="D6" s="19" t="str">
        <f ca="1" t="shared" si="1"/>
        <v> </v>
      </c>
      <c r="E6" s="23" t="str">
        <f ca="1" t="shared" si="4"/>
        <v> </v>
      </c>
      <c r="F6" s="24" t="str">
        <f t="shared" si="5"/>
        <v> </v>
      </c>
      <c r="G6" t="str">
        <f>paramètres!D4</f>
        <v>restaurant, bar, hotel</v>
      </c>
      <c r="H6">
        <f ca="1" t="shared" si="6"/>
        <v>0</v>
      </c>
      <c r="I6" s="46" t="e">
        <f t="shared" si="7"/>
        <v>#DIV/0!</v>
      </c>
    </row>
    <row r="7" spans="1:9" ht="12.75">
      <c r="A7" s="18" t="str">
        <f ca="1" t="shared" si="2"/>
        <v> </v>
      </c>
      <c r="B7" s="19" t="str">
        <f ca="1" t="shared" si="0"/>
        <v> </v>
      </c>
      <c r="C7" s="19" t="str">
        <f t="shared" si="3"/>
        <v> </v>
      </c>
      <c r="D7" s="19" t="str">
        <f ca="1" t="shared" si="1"/>
        <v> </v>
      </c>
      <c r="E7" s="23" t="str">
        <f ca="1" t="shared" si="4"/>
        <v> </v>
      </c>
      <c r="F7" s="24" t="str">
        <f t="shared" si="5"/>
        <v> </v>
      </c>
      <c r="G7" t="str">
        <f>paramètres!D5</f>
        <v>courses</v>
      </c>
      <c r="H7">
        <f ca="1" t="shared" si="6"/>
        <v>0</v>
      </c>
      <c r="I7" s="46" t="e">
        <f t="shared" si="7"/>
        <v>#DIV/0!</v>
      </c>
    </row>
    <row r="8" spans="1:9" ht="12.75">
      <c r="A8" s="18" t="str">
        <f ca="1" t="shared" si="2"/>
        <v> </v>
      </c>
      <c r="B8" s="19" t="str">
        <f ca="1" t="shared" si="0"/>
        <v> </v>
      </c>
      <c r="C8" s="19" t="str">
        <f t="shared" si="3"/>
        <v> </v>
      </c>
      <c r="D8" s="19" t="str">
        <f ca="1" t="shared" si="1"/>
        <v> </v>
      </c>
      <c r="E8" s="23" t="str">
        <f ca="1" t="shared" si="4"/>
        <v> </v>
      </c>
      <c r="F8" s="24" t="str">
        <f t="shared" si="5"/>
        <v> </v>
      </c>
      <c r="G8" t="str">
        <f>paramètres!D6</f>
        <v>communications</v>
      </c>
      <c r="H8">
        <f ca="1" t="shared" si="6"/>
        <v>0</v>
      </c>
      <c r="I8" s="46" t="e">
        <f t="shared" si="7"/>
        <v>#DIV/0!</v>
      </c>
    </row>
    <row r="9" spans="1:9" ht="12.75">
      <c r="A9" s="18" t="str">
        <f ca="1" t="shared" si="2"/>
        <v> </v>
      </c>
      <c r="B9" s="19" t="str">
        <f ca="1" t="shared" si="0"/>
        <v> </v>
      </c>
      <c r="C9" s="19" t="str">
        <f t="shared" si="3"/>
        <v> </v>
      </c>
      <c r="D9" s="19" t="str">
        <f ca="1" t="shared" si="1"/>
        <v> </v>
      </c>
      <c r="E9" s="23" t="str">
        <f ca="1" t="shared" si="4"/>
        <v> </v>
      </c>
      <c r="F9" s="24" t="str">
        <f t="shared" si="5"/>
        <v> </v>
      </c>
      <c r="G9" t="str">
        <f>paramètres!D7</f>
        <v>autres</v>
      </c>
      <c r="H9">
        <f ca="1" t="shared" si="6"/>
        <v>0</v>
      </c>
      <c r="I9" s="46" t="e">
        <f t="shared" si="7"/>
        <v>#DIV/0!</v>
      </c>
    </row>
    <row r="10" spans="1:9" ht="12.75">
      <c r="A10" s="18" t="str">
        <f ca="1" t="shared" si="2"/>
        <v> </v>
      </c>
      <c r="B10" s="19" t="str">
        <f ca="1" t="shared" si="0"/>
        <v> </v>
      </c>
      <c r="C10" s="19" t="str">
        <f t="shared" si="3"/>
        <v> </v>
      </c>
      <c r="D10" s="19" t="str">
        <f ca="1" t="shared" si="1"/>
        <v> </v>
      </c>
      <c r="E10" s="23" t="str">
        <f ca="1" t="shared" si="4"/>
        <v> </v>
      </c>
      <c r="F10" s="24" t="str">
        <f t="shared" si="5"/>
        <v> </v>
      </c>
      <c r="G10" t="s">
        <v>28</v>
      </c>
      <c r="H10">
        <f>SUM(H3:H9)</f>
        <v>0</v>
      </c>
      <c r="I10" s="46" t="e">
        <f t="shared" si="7"/>
        <v>#DIV/0!</v>
      </c>
    </row>
    <row r="11" spans="1:6" ht="12.75">
      <c r="A11" s="18" t="str">
        <f ca="1" t="shared" si="2"/>
        <v> </v>
      </c>
      <c r="B11" s="19" t="str">
        <f ca="1" t="shared" si="0"/>
        <v> </v>
      </c>
      <c r="C11" s="19" t="str">
        <f t="shared" si="3"/>
        <v> </v>
      </c>
      <c r="D11" s="19" t="str">
        <f ca="1" t="shared" si="1"/>
        <v> </v>
      </c>
      <c r="E11" s="23" t="str">
        <f ca="1" t="shared" si="4"/>
        <v> </v>
      </c>
      <c r="F11" s="24" t="str">
        <f t="shared" si="5"/>
        <v> </v>
      </c>
    </row>
    <row r="12" spans="1:6" ht="12.75">
      <c r="A12" s="18" t="str">
        <f ca="1" t="shared" si="2"/>
        <v> </v>
      </c>
      <c r="B12" s="19" t="str">
        <f ca="1" t="shared" si="0"/>
        <v> </v>
      </c>
      <c r="C12" s="19" t="str">
        <f t="shared" si="3"/>
        <v> </v>
      </c>
      <c r="D12" s="19" t="str">
        <f ca="1" t="shared" si="1"/>
        <v> </v>
      </c>
      <c r="E12" s="23" t="str">
        <f ca="1" t="shared" si="4"/>
        <v> </v>
      </c>
      <c r="F12" s="24" t="str">
        <f t="shared" si="5"/>
        <v> </v>
      </c>
    </row>
    <row r="13" spans="1:6" ht="12.75">
      <c r="A13" s="18" t="str">
        <f ca="1" t="shared" si="2"/>
        <v> </v>
      </c>
      <c r="B13" s="19" t="str">
        <f ca="1" t="shared" si="0"/>
        <v> </v>
      </c>
      <c r="C13" s="19" t="str">
        <f t="shared" si="3"/>
        <v> </v>
      </c>
      <c r="D13" s="19" t="str">
        <f ca="1" t="shared" si="1"/>
        <v> </v>
      </c>
      <c r="E13" s="23" t="str">
        <f ca="1" t="shared" si="4"/>
        <v> </v>
      </c>
      <c r="F13" s="24" t="str">
        <f t="shared" si="5"/>
        <v> </v>
      </c>
    </row>
    <row r="14" spans="1:6" ht="13.5" thickBot="1">
      <c r="A14" s="20"/>
      <c r="B14" s="69">
        <f>IF(SUMSQ(M24:M29)&lt;0.01,"","équilibre non atteint !")</f>
      </c>
      <c r="C14" s="69"/>
      <c r="D14" s="21"/>
      <c r="E14" s="22"/>
      <c r="F14" s="25"/>
    </row>
    <row r="20" spans="1:2" ht="12.75">
      <c r="A20" t="s">
        <v>44</v>
      </c>
      <c r="B20">
        <f>COUNTA(paramètres!A1:A12)</f>
        <v>4</v>
      </c>
    </row>
    <row r="21" spans="1:2" ht="13.5" thickBot="1">
      <c r="A21" t="s">
        <v>29</v>
      </c>
      <c r="B21">
        <f>COUNTA('base de données'!F1:F457)-1</f>
        <v>0</v>
      </c>
    </row>
    <row r="22" spans="1:13" ht="12.75">
      <c r="A22" s="28"/>
      <c r="B22" s="32" t="s">
        <v>25</v>
      </c>
      <c r="C22" s="32" t="s">
        <v>26</v>
      </c>
      <c r="D22" s="33" t="s">
        <v>30</v>
      </c>
      <c r="E22" s="64" t="s">
        <v>31</v>
      </c>
      <c r="F22" s="64"/>
      <c r="G22" s="64"/>
      <c r="H22" s="64"/>
      <c r="I22" s="64"/>
      <c r="J22" s="64"/>
      <c r="K22" s="64"/>
      <c r="L22" s="64"/>
      <c r="M22" s="65"/>
    </row>
    <row r="23" spans="1:13" ht="12.75">
      <c r="A23" s="29"/>
      <c r="B23" s="26"/>
      <c r="C23" s="26"/>
      <c r="D23" s="30">
        <v>0</v>
      </c>
      <c r="E23" s="26">
        <v>1</v>
      </c>
      <c r="F23" s="26">
        <f>E23+1</f>
        <v>2</v>
      </c>
      <c r="G23" s="26">
        <f aca="true" t="shared" si="8" ref="G23:M23">F23+1</f>
        <v>3</v>
      </c>
      <c r="H23" s="26">
        <f t="shared" si="8"/>
        <v>4</v>
      </c>
      <c r="I23" s="26">
        <f t="shared" si="8"/>
        <v>5</v>
      </c>
      <c r="J23" s="26">
        <f t="shared" si="8"/>
        <v>6</v>
      </c>
      <c r="K23" s="26">
        <f t="shared" si="8"/>
        <v>7</v>
      </c>
      <c r="L23" s="26">
        <f t="shared" si="8"/>
        <v>8</v>
      </c>
      <c r="M23" s="27">
        <f t="shared" si="8"/>
        <v>9</v>
      </c>
    </row>
    <row r="24" spans="1:13" ht="12.75">
      <c r="A24" s="29" t="str">
        <f aca="true" t="shared" si="9" ref="A24:A35">INDEX(p,ROW(A1))</f>
        <v>Jean</v>
      </c>
      <c r="B24" s="36">
        <f ca="1">SUM(INDIRECT("'base de données'!V3:V"&amp;nb_dep+2))</f>
        <v>0</v>
      </c>
      <c r="C24" s="36">
        <f ca="1">SUM(INDIRECT("'base de données'!AH3:AH"&amp;nb_dep+2))</f>
        <v>0</v>
      </c>
      <c r="D24" s="56">
        <f aca="true" t="shared" si="10" ref="D24:D35">C24-B24</f>
        <v>0</v>
      </c>
      <c r="E24" s="36">
        <f aca="true" t="shared" si="11" ref="E24:M35">IF(ROW(A1)=D$39,D24+D$41,IF(ROW(A1)=D$40,D24-D$41,D24))</f>
        <v>0</v>
      </c>
      <c r="F24" s="36">
        <f t="shared" si="11"/>
        <v>0</v>
      </c>
      <c r="G24" s="36">
        <f t="shared" si="11"/>
        <v>0</v>
      </c>
      <c r="H24" s="36">
        <f t="shared" si="11"/>
        <v>0</v>
      </c>
      <c r="I24" s="36">
        <f t="shared" si="11"/>
        <v>0</v>
      </c>
      <c r="J24" s="36">
        <f t="shared" si="11"/>
        <v>0</v>
      </c>
      <c r="K24" s="36">
        <f t="shared" si="11"/>
        <v>0</v>
      </c>
      <c r="L24" s="36">
        <f t="shared" si="11"/>
        <v>0</v>
      </c>
      <c r="M24" s="36">
        <f t="shared" si="11"/>
        <v>0</v>
      </c>
    </row>
    <row r="25" spans="1:13" ht="12.75">
      <c r="A25" s="29" t="str">
        <f t="shared" si="9"/>
        <v>Mimi</v>
      </c>
      <c r="B25" s="36">
        <f ca="1">SUM(INDIRECT("'base de données'!W3:W"&amp;nb_dep+2))</f>
        <v>0</v>
      </c>
      <c r="C25" s="36">
        <f ca="1">SUM(INDIRECT("'base de données'!AI3:AI"&amp;nb_dep+2))</f>
        <v>0</v>
      </c>
      <c r="D25" s="56">
        <f t="shared" si="10"/>
        <v>0</v>
      </c>
      <c r="E25" s="36">
        <f t="shared" si="11"/>
        <v>0</v>
      </c>
      <c r="F25" s="36">
        <f t="shared" si="11"/>
        <v>0</v>
      </c>
      <c r="G25" s="36">
        <f t="shared" si="11"/>
        <v>0</v>
      </c>
      <c r="H25" s="36">
        <f t="shared" si="11"/>
        <v>0</v>
      </c>
      <c r="I25" s="36">
        <f t="shared" si="11"/>
        <v>0</v>
      </c>
      <c r="J25" s="36">
        <f t="shared" si="11"/>
        <v>0</v>
      </c>
      <c r="K25" s="36">
        <f t="shared" si="11"/>
        <v>0</v>
      </c>
      <c r="L25" s="36">
        <f t="shared" si="11"/>
        <v>0</v>
      </c>
      <c r="M25" s="36">
        <f t="shared" si="11"/>
        <v>0</v>
      </c>
    </row>
    <row r="26" spans="1:13" ht="12.75">
      <c r="A26" s="29" t="str">
        <f t="shared" si="9"/>
        <v>Jean-Franç.</v>
      </c>
      <c r="B26" s="36">
        <f ca="1">SUM(INDIRECT("'base de données'!X3:X"&amp;nb_dep+2))</f>
        <v>0</v>
      </c>
      <c r="C26" s="36">
        <f ca="1">SUM(INDIRECT("'base de données'!AJ3:AJ"&amp;nb_dep+2))</f>
        <v>0</v>
      </c>
      <c r="D26" s="56">
        <f t="shared" si="10"/>
        <v>0</v>
      </c>
      <c r="E26" s="36">
        <f t="shared" si="11"/>
        <v>0</v>
      </c>
      <c r="F26" s="36">
        <f t="shared" si="11"/>
        <v>0</v>
      </c>
      <c r="G26" s="36">
        <f t="shared" si="11"/>
        <v>0</v>
      </c>
      <c r="H26" s="36">
        <f t="shared" si="11"/>
        <v>0</v>
      </c>
      <c r="I26" s="36">
        <f t="shared" si="11"/>
        <v>0</v>
      </c>
      <c r="J26" s="36">
        <f t="shared" si="11"/>
        <v>0</v>
      </c>
      <c r="K26" s="36">
        <f t="shared" si="11"/>
        <v>0</v>
      </c>
      <c r="L26" s="36">
        <f t="shared" si="11"/>
        <v>0</v>
      </c>
      <c r="M26" s="36">
        <f t="shared" si="11"/>
        <v>0</v>
      </c>
    </row>
    <row r="27" spans="1:13" ht="12.75">
      <c r="A27" s="29" t="str">
        <f t="shared" si="9"/>
        <v>Jackie</v>
      </c>
      <c r="B27" s="36">
        <f ca="1">SUM(INDIRECT("'base de données'!Y3:Y"&amp;nb_dep+2))</f>
        <v>0</v>
      </c>
      <c r="C27" s="36">
        <f ca="1">SUM(INDIRECT("'base de données'!AK3:AK"&amp;nb_dep+2))</f>
        <v>0</v>
      </c>
      <c r="D27" s="56">
        <f t="shared" si="10"/>
        <v>0</v>
      </c>
      <c r="E27" s="36">
        <f t="shared" si="11"/>
        <v>0</v>
      </c>
      <c r="F27" s="36">
        <f t="shared" si="11"/>
        <v>0</v>
      </c>
      <c r="G27" s="36">
        <f t="shared" si="11"/>
        <v>0</v>
      </c>
      <c r="H27" s="36">
        <f t="shared" si="11"/>
        <v>0</v>
      </c>
      <c r="I27" s="36">
        <f t="shared" si="11"/>
        <v>0</v>
      </c>
      <c r="J27" s="36">
        <f t="shared" si="11"/>
        <v>0</v>
      </c>
      <c r="K27" s="36">
        <f t="shared" si="11"/>
        <v>0</v>
      </c>
      <c r="L27" s="36">
        <f t="shared" si="11"/>
        <v>0</v>
      </c>
      <c r="M27" s="36">
        <f t="shared" si="11"/>
        <v>0</v>
      </c>
    </row>
    <row r="28" spans="1:13" ht="12.75">
      <c r="A28" s="29">
        <f t="shared" si="9"/>
        <v>0</v>
      </c>
      <c r="B28" s="36">
        <f ca="1">SUM(INDIRECT("'base de données'!Z3:Z"&amp;nb_dep+2))</f>
        <v>0</v>
      </c>
      <c r="C28" s="36">
        <f ca="1">SUM(INDIRECT("'base de données'!AL3:AL"&amp;nb_dep+2))</f>
        <v>0</v>
      </c>
      <c r="D28" s="56">
        <f t="shared" si="10"/>
        <v>0</v>
      </c>
      <c r="E28" s="36">
        <f t="shared" si="11"/>
        <v>0</v>
      </c>
      <c r="F28" s="36">
        <f t="shared" si="11"/>
        <v>0</v>
      </c>
      <c r="G28" s="36">
        <f t="shared" si="11"/>
        <v>0</v>
      </c>
      <c r="H28" s="36">
        <f t="shared" si="11"/>
        <v>0</v>
      </c>
      <c r="I28" s="36">
        <f t="shared" si="11"/>
        <v>0</v>
      </c>
      <c r="J28" s="36">
        <f t="shared" si="11"/>
        <v>0</v>
      </c>
      <c r="K28" s="36">
        <f t="shared" si="11"/>
        <v>0</v>
      </c>
      <c r="L28" s="36">
        <f t="shared" si="11"/>
        <v>0</v>
      </c>
      <c r="M28" s="36">
        <f t="shared" si="11"/>
        <v>0</v>
      </c>
    </row>
    <row r="29" spans="1:13" ht="12.75">
      <c r="A29" s="29">
        <f t="shared" si="9"/>
        <v>0</v>
      </c>
      <c r="B29" s="36">
        <f ca="1">SUM(INDIRECT("'base de données'!AA3:AA"&amp;nb_dep+2))</f>
        <v>0</v>
      </c>
      <c r="C29" s="36">
        <f ca="1">SUM(INDIRECT("'base de données'!AM3:AM"&amp;nb_dep+2))</f>
        <v>0</v>
      </c>
      <c r="D29" s="56">
        <f t="shared" si="10"/>
        <v>0</v>
      </c>
      <c r="E29" s="36">
        <f t="shared" si="11"/>
        <v>0</v>
      </c>
      <c r="F29" s="36">
        <f t="shared" si="11"/>
        <v>0</v>
      </c>
      <c r="G29" s="36">
        <f t="shared" si="11"/>
        <v>0</v>
      </c>
      <c r="H29" s="36">
        <f t="shared" si="11"/>
        <v>0</v>
      </c>
      <c r="I29" s="36">
        <f t="shared" si="11"/>
        <v>0</v>
      </c>
      <c r="J29" s="36">
        <f t="shared" si="11"/>
        <v>0</v>
      </c>
      <c r="K29" s="36">
        <f t="shared" si="11"/>
        <v>0</v>
      </c>
      <c r="L29" s="36">
        <f t="shared" si="11"/>
        <v>0</v>
      </c>
      <c r="M29" s="36">
        <f t="shared" si="11"/>
        <v>0</v>
      </c>
    </row>
    <row r="30" spans="1:13" ht="12.75">
      <c r="A30" s="29">
        <f t="shared" si="9"/>
        <v>0</v>
      </c>
      <c r="B30" s="36">
        <f ca="1">SUM(INDIRECT("'base de données'!AB3:AB"&amp;nb_dep+2))</f>
        <v>0</v>
      </c>
      <c r="C30" s="36">
        <f ca="1">SUM(INDIRECT("'base de données'!AN3:AN"&amp;nb_dep+2))</f>
        <v>0</v>
      </c>
      <c r="D30" s="56">
        <f t="shared" si="10"/>
        <v>0</v>
      </c>
      <c r="E30" s="36">
        <f t="shared" si="11"/>
        <v>0</v>
      </c>
      <c r="F30" s="36">
        <f t="shared" si="11"/>
        <v>0</v>
      </c>
      <c r="G30" s="36">
        <f t="shared" si="11"/>
        <v>0</v>
      </c>
      <c r="H30" s="36">
        <f t="shared" si="11"/>
        <v>0</v>
      </c>
      <c r="I30" s="36">
        <f t="shared" si="11"/>
        <v>0</v>
      </c>
      <c r="J30" s="36">
        <f t="shared" si="11"/>
        <v>0</v>
      </c>
      <c r="K30" s="36">
        <f t="shared" si="11"/>
        <v>0</v>
      </c>
      <c r="L30" s="36">
        <f t="shared" si="11"/>
        <v>0</v>
      </c>
      <c r="M30" s="36">
        <f t="shared" si="11"/>
        <v>0</v>
      </c>
    </row>
    <row r="31" spans="1:13" ht="12.75">
      <c r="A31" s="29">
        <f t="shared" si="9"/>
        <v>0</v>
      </c>
      <c r="B31" s="36">
        <f ca="1">SUM(INDIRECT("'base de données'!AC3:AC"&amp;nb_dep+2))</f>
        <v>0</v>
      </c>
      <c r="C31" s="36">
        <f ca="1">SUM(INDIRECT("'base de données'!AO3:AO"&amp;nb_dep+2))</f>
        <v>0</v>
      </c>
      <c r="D31" s="56">
        <f t="shared" si="10"/>
        <v>0</v>
      </c>
      <c r="E31" s="36">
        <f t="shared" si="11"/>
        <v>0</v>
      </c>
      <c r="F31" s="36">
        <f t="shared" si="11"/>
        <v>0</v>
      </c>
      <c r="G31" s="36">
        <f t="shared" si="11"/>
        <v>0</v>
      </c>
      <c r="H31" s="36">
        <f t="shared" si="11"/>
        <v>0</v>
      </c>
      <c r="I31" s="36">
        <f t="shared" si="11"/>
        <v>0</v>
      </c>
      <c r="J31" s="36">
        <f t="shared" si="11"/>
        <v>0</v>
      </c>
      <c r="K31" s="36">
        <f t="shared" si="11"/>
        <v>0</v>
      </c>
      <c r="L31" s="36">
        <f t="shared" si="11"/>
        <v>0</v>
      </c>
      <c r="M31" s="36">
        <f t="shared" si="11"/>
        <v>0</v>
      </c>
    </row>
    <row r="32" spans="1:13" ht="12.75">
      <c r="A32" s="29">
        <f t="shared" si="9"/>
        <v>0</v>
      </c>
      <c r="B32" s="36">
        <f ca="1">SUM(INDIRECT("'base de données'!AD3:AD"&amp;nb_dep+2))</f>
        <v>0</v>
      </c>
      <c r="C32" s="36">
        <f ca="1">SUM(INDIRECT("'base de données'!AP3:AP"&amp;nb_dep+2))</f>
        <v>0</v>
      </c>
      <c r="D32" s="56">
        <f t="shared" si="10"/>
        <v>0</v>
      </c>
      <c r="E32" s="36">
        <f t="shared" si="11"/>
        <v>0</v>
      </c>
      <c r="F32" s="36">
        <f t="shared" si="11"/>
        <v>0</v>
      </c>
      <c r="G32" s="36">
        <f t="shared" si="11"/>
        <v>0</v>
      </c>
      <c r="H32" s="36">
        <f t="shared" si="11"/>
        <v>0</v>
      </c>
      <c r="I32" s="36">
        <f t="shared" si="11"/>
        <v>0</v>
      </c>
      <c r="J32" s="36">
        <f t="shared" si="11"/>
        <v>0</v>
      </c>
      <c r="K32" s="36">
        <f t="shared" si="11"/>
        <v>0</v>
      </c>
      <c r="L32" s="36">
        <f t="shared" si="11"/>
        <v>0</v>
      </c>
      <c r="M32" s="36">
        <f t="shared" si="11"/>
        <v>0</v>
      </c>
    </row>
    <row r="33" spans="1:13" ht="12.75">
      <c r="A33" s="29">
        <f t="shared" si="9"/>
        <v>0</v>
      </c>
      <c r="B33" s="36">
        <f ca="1">SUM(INDIRECT("'base de données'!AE3:AE"&amp;nb_dep+2))</f>
        <v>0</v>
      </c>
      <c r="C33" s="36">
        <f ca="1">SUM(INDIRECT("'base de données'!AQ3:AQ"&amp;nb_dep+2))</f>
        <v>0</v>
      </c>
      <c r="D33" s="56">
        <f t="shared" si="10"/>
        <v>0</v>
      </c>
      <c r="E33" s="36">
        <f t="shared" si="11"/>
        <v>0</v>
      </c>
      <c r="F33" s="36">
        <f t="shared" si="11"/>
        <v>0</v>
      </c>
      <c r="G33" s="36">
        <f t="shared" si="11"/>
        <v>0</v>
      </c>
      <c r="H33" s="36">
        <f t="shared" si="11"/>
        <v>0</v>
      </c>
      <c r="I33" s="36">
        <f t="shared" si="11"/>
        <v>0</v>
      </c>
      <c r="J33" s="36">
        <f t="shared" si="11"/>
        <v>0</v>
      </c>
      <c r="K33" s="36">
        <f t="shared" si="11"/>
        <v>0</v>
      </c>
      <c r="L33" s="36">
        <f t="shared" si="11"/>
        <v>0</v>
      </c>
      <c r="M33" s="36">
        <f t="shared" si="11"/>
        <v>0</v>
      </c>
    </row>
    <row r="34" spans="1:13" ht="12.75">
      <c r="A34" s="29">
        <f t="shared" si="9"/>
        <v>0</v>
      </c>
      <c r="B34" s="36">
        <f ca="1">SUM(INDIRECT("'base de données'!AF3:AF"&amp;nb_dep+2))</f>
        <v>0</v>
      </c>
      <c r="C34" s="36">
        <f ca="1">SUM(INDIRECT("'base de données'!AR3:AR"&amp;nb_dep+2))</f>
        <v>0</v>
      </c>
      <c r="D34" s="56">
        <f t="shared" si="10"/>
        <v>0</v>
      </c>
      <c r="E34" s="36">
        <f t="shared" si="11"/>
        <v>0</v>
      </c>
      <c r="F34" s="36">
        <f t="shared" si="11"/>
        <v>0</v>
      </c>
      <c r="G34" s="36">
        <f t="shared" si="11"/>
        <v>0</v>
      </c>
      <c r="H34" s="36">
        <f t="shared" si="11"/>
        <v>0</v>
      </c>
      <c r="I34" s="36">
        <f t="shared" si="11"/>
        <v>0</v>
      </c>
      <c r="J34" s="36">
        <f t="shared" si="11"/>
        <v>0</v>
      </c>
      <c r="K34" s="36">
        <f t="shared" si="11"/>
        <v>0</v>
      </c>
      <c r="L34" s="36">
        <f t="shared" si="11"/>
        <v>0</v>
      </c>
      <c r="M34" s="36">
        <f t="shared" si="11"/>
        <v>0</v>
      </c>
    </row>
    <row r="35" spans="1:13" ht="12.75">
      <c r="A35" s="29">
        <f t="shared" si="9"/>
        <v>0</v>
      </c>
      <c r="B35" s="36">
        <f ca="1">SUM(INDIRECT("'base de données'!AG3:AG"&amp;nb_dep+2))</f>
        <v>0</v>
      </c>
      <c r="C35" s="36">
        <f ca="1">SUM(INDIRECT("'base de données'!AS3:AS"&amp;nb_dep+2))</f>
        <v>0</v>
      </c>
      <c r="D35" s="56">
        <f t="shared" si="10"/>
        <v>0</v>
      </c>
      <c r="E35" s="36">
        <f t="shared" si="11"/>
        <v>0</v>
      </c>
      <c r="F35" s="36">
        <f t="shared" si="11"/>
        <v>0</v>
      </c>
      <c r="G35" s="36">
        <f t="shared" si="11"/>
        <v>0</v>
      </c>
      <c r="H35" s="36">
        <f t="shared" si="11"/>
        <v>0</v>
      </c>
      <c r="I35" s="36">
        <f t="shared" si="11"/>
        <v>0</v>
      </c>
      <c r="J35" s="36">
        <f t="shared" si="11"/>
        <v>0</v>
      </c>
      <c r="K35" s="36">
        <f t="shared" si="11"/>
        <v>0</v>
      </c>
      <c r="L35" s="36">
        <f t="shared" si="11"/>
        <v>0</v>
      </c>
      <c r="M35" s="36">
        <f t="shared" si="11"/>
        <v>0</v>
      </c>
    </row>
    <row r="36" spans="1:13" ht="13.5" thickBot="1">
      <c r="A36" s="31" t="s">
        <v>28</v>
      </c>
      <c r="B36" s="57">
        <f>SUM(B24:B35)</f>
        <v>0</v>
      </c>
      <c r="C36" s="57">
        <f>SUM(C24:C35)</f>
        <v>0</v>
      </c>
      <c r="D36" s="57">
        <f>SUM(D24:D35)</f>
        <v>0</v>
      </c>
      <c r="E36" s="36"/>
      <c r="F36" s="36"/>
      <c r="G36" s="36"/>
      <c r="H36" s="36"/>
      <c r="I36" s="36"/>
      <c r="J36" s="36"/>
      <c r="K36" s="36"/>
      <c r="L36" s="36"/>
      <c r="M36" s="36"/>
    </row>
    <row r="37" spans="1:13" s="14" customFormat="1" ht="12.75">
      <c r="A37" s="14" t="s">
        <v>20</v>
      </c>
      <c r="D37" s="14">
        <f>MIN(D24:D35)</f>
        <v>0</v>
      </c>
      <c r="E37" s="14">
        <f>MIN(E24:E35)</f>
        <v>0</v>
      </c>
      <c r="F37" s="14">
        <f aca="true" t="shared" si="12" ref="F37:M37">MIN(F24:F35)</f>
        <v>0</v>
      </c>
      <c r="G37" s="14">
        <f t="shared" si="12"/>
        <v>0</v>
      </c>
      <c r="H37" s="14">
        <f t="shared" si="12"/>
        <v>0</v>
      </c>
      <c r="I37" s="14">
        <f t="shared" si="12"/>
        <v>0</v>
      </c>
      <c r="J37" s="14">
        <f t="shared" si="12"/>
        <v>0</v>
      </c>
      <c r="K37" s="14">
        <f t="shared" si="12"/>
        <v>0</v>
      </c>
      <c r="L37" s="14">
        <f t="shared" si="12"/>
        <v>0</v>
      </c>
      <c r="M37" s="14">
        <f t="shared" si="12"/>
        <v>0</v>
      </c>
    </row>
    <row r="38" spans="1:13" s="14" customFormat="1" ht="12.75">
      <c r="A38" s="14" t="s">
        <v>21</v>
      </c>
      <c r="D38" s="14">
        <f>MAX(D24:D35)</f>
        <v>0</v>
      </c>
      <c r="E38" s="37">
        <f aca="true" t="shared" si="13" ref="E38:M38">MAX(E24:E29)</f>
        <v>0</v>
      </c>
      <c r="F38" s="37">
        <f t="shared" si="13"/>
        <v>0</v>
      </c>
      <c r="G38" s="37">
        <f t="shared" si="13"/>
        <v>0</v>
      </c>
      <c r="H38" s="37">
        <f t="shared" si="13"/>
        <v>0</v>
      </c>
      <c r="I38" s="37">
        <f t="shared" si="13"/>
        <v>0</v>
      </c>
      <c r="J38" s="37">
        <f t="shared" si="13"/>
        <v>0</v>
      </c>
      <c r="K38" s="37">
        <f t="shared" si="13"/>
        <v>0</v>
      </c>
      <c r="L38" s="37">
        <f t="shared" si="13"/>
        <v>0</v>
      </c>
      <c r="M38" s="37">
        <f t="shared" si="13"/>
        <v>0</v>
      </c>
    </row>
    <row r="39" spans="1:13" ht="12.75">
      <c r="A39" t="s">
        <v>35</v>
      </c>
      <c r="D39">
        <f>MATCH(D37,D24:D35,0)</f>
        <v>1</v>
      </c>
      <c r="E39">
        <f>MATCH(E37,E24:E35,0)</f>
        <v>1</v>
      </c>
      <c r="F39">
        <f aca="true" t="shared" si="14" ref="F39:M39">MATCH(F37,F24:F35,0)</f>
        <v>1</v>
      </c>
      <c r="G39">
        <f t="shared" si="14"/>
        <v>1</v>
      </c>
      <c r="H39">
        <f t="shared" si="14"/>
        <v>1</v>
      </c>
      <c r="I39">
        <f t="shared" si="14"/>
        <v>1</v>
      </c>
      <c r="J39">
        <f t="shared" si="14"/>
        <v>1</v>
      </c>
      <c r="K39">
        <f t="shared" si="14"/>
        <v>1</v>
      </c>
      <c r="L39">
        <f t="shared" si="14"/>
        <v>1</v>
      </c>
      <c r="M39">
        <f t="shared" si="14"/>
        <v>1</v>
      </c>
    </row>
    <row r="40" spans="1:13" ht="12.75">
      <c r="A40" t="s">
        <v>36</v>
      </c>
      <c r="D40">
        <f>MATCH(D38,D24:D35,0)</f>
        <v>1</v>
      </c>
      <c r="E40">
        <f>MATCH(E38,E24:E35,0)</f>
        <v>1</v>
      </c>
      <c r="F40">
        <f aca="true" t="shared" si="15" ref="F40:M40">MATCH(F38,F24:F35,0)</f>
        <v>1</v>
      </c>
      <c r="G40">
        <f t="shared" si="15"/>
        <v>1</v>
      </c>
      <c r="H40">
        <f t="shared" si="15"/>
        <v>1</v>
      </c>
      <c r="I40">
        <f t="shared" si="15"/>
        <v>1</v>
      </c>
      <c r="J40">
        <f t="shared" si="15"/>
        <v>1</v>
      </c>
      <c r="K40">
        <f t="shared" si="15"/>
        <v>1</v>
      </c>
      <c r="L40">
        <f t="shared" si="15"/>
        <v>1</v>
      </c>
      <c r="M40">
        <f t="shared" si="15"/>
        <v>1</v>
      </c>
    </row>
    <row r="41" spans="1:13" ht="12.75">
      <c r="A41" t="s">
        <v>27</v>
      </c>
      <c r="D41">
        <f>MIN(-D37,D38)</f>
        <v>0</v>
      </c>
      <c r="E41" s="38">
        <f aca="true" t="shared" si="16" ref="E41:J41">MIN(-E37,E38)</f>
        <v>0</v>
      </c>
      <c r="F41" s="39">
        <f t="shared" si="16"/>
        <v>0</v>
      </c>
      <c r="G41" s="39">
        <f t="shared" si="16"/>
        <v>0</v>
      </c>
      <c r="H41" s="39">
        <f t="shared" si="16"/>
        <v>0</v>
      </c>
      <c r="I41" s="39">
        <f t="shared" si="16"/>
        <v>0</v>
      </c>
      <c r="J41" s="39">
        <f t="shared" si="16"/>
        <v>0</v>
      </c>
      <c r="K41" s="39">
        <f>MIN(-K37,K38)</f>
        <v>0</v>
      </c>
      <c r="L41" s="39">
        <f>MIN(-L37,L38)</f>
        <v>0</v>
      </c>
      <c r="M41" s="39">
        <f>MIN(-M37,M38)</f>
        <v>0</v>
      </c>
    </row>
    <row r="47" ht="12.75">
      <c r="B47" s="14"/>
    </row>
    <row r="48" ht="12.75">
      <c r="B48" s="14"/>
    </row>
    <row r="49" spans="2:12" ht="12.75">
      <c r="B49" s="14"/>
      <c r="C49" s="14"/>
      <c r="D49" s="14"/>
      <c r="E49" s="14"/>
      <c r="F49" s="14"/>
      <c r="G49" s="14"/>
      <c r="H49" s="14"/>
      <c r="I49" s="14"/>
      <c r="L49" s="14"/>
    </row>
    <row r="50" spans="2:12" ht="12.75">
      <c r="B50" s="14"/>
      <c r="C50" s="14"/>
      <c r="D50" s="14"/>
      <c r="E50" s="14"/>
      <c r="F50" s="14"/>
      <c r="G50" s="14"/>
      <c r="H50" s="14"/>
      <c r="I50" s="14"/>
      <c r="L50" s="14"/>
    </row>
    <row r="51" spans="2:12" ht="12.75">
      <c r="B51" s="14"/>
      <c r="C51" s="14"/>
      <c r="D51" s="14"/>
      <c r="E51" s="14"/>
      <c r="F51" s="14"/>
      <c r="G51" s="14"/>
      <c r="H51" s="14"/>
      <c r="I51" s="14"/>
      <c r="L51" s="14"/>
    </row>
    <row r="52" spans="2:12" ht="12.75">
      <c r="B52" s="14"/>
      <c r="C52" s="14"/>
      <c r="D52" s="14"/>
      <c r="E52" s="14"/>
      <c r="F52" s="14"/>
      <c r="G52" s="14"/>
      <c r="H52" s="14"/>
      <c r="I52" s="14"/>
      <c r="L52" s="14"/>
    </row>
    <row r="53" spans="2:12" ht="12.75">
      <c r="B53" s="14"/>
      <c r="C53" s="14"/>
      <c r="D53" s="14"/>
      <c r="E53" s="14"/>
      <c r="F53" s="14"/>
      <c r="G53" s="14"/>
      <c r="H53" s="14"/>
      <c r="I53" s="14"/>
      <c r="L53" s="14"/>
    </row>
    <row r="54" spans="2:12" ht="12.75">
      <c r="B54" s="14"/>
      <c r="C54" s="14"/>
      <c r="D54" s="14"/>
      <c r="E54" s="14"/>
      <c r="F54" s="14"/>
      <c r="G54" s="14"/>
      <c r="H54" s="14"/>
      <c r="I54" s="14"/>
      <c r="L54" s="14"/>
    </row>
    <row r="55" spans="2:12" ht="12.75">
      <c r="B55" s="14"/>
      <c r="C55" s="14"/>
      <c r="D55" s="14"/>
      <c r="E55" s="14"/>
      <c r="F55" s="14"/>
      <c r="G55" s="14"/>
      <c r="H55" s="14"/>
      <c r="I55" s="14"/>
      <c r="L55" s="14"/>
    </row>
    <row r="56" spans="2:7" ht="12.75">
      <c r="B56" s="14"/>
      <c r="C56" s="14"/>
      <c r="D56" s="14"/>
      <c r="E56" s="14"/>
      <c r="F56" s="14"/>
      <c r="G56" s="14"/>
    </row>
  </sheetData>
  <mergeCells count="4">
    <mergeCell ref="E22:M22"/>
    <mergeCell ref="A1:F1"/>
    <mergeCell ref="B14:C14"/>
    <mergeCell ref="G1:I1"/>
  </mergeCells>
  <dataValidations count="2">
    <dataValidation showInputMessage="1" showErrorMessage="1" sqref="B2:F13 A49:A56 A1:A14"/>
    <dataValidation type="decimal" allowBlank="1" showInputMessage="1" showErrorMessage="1" sqref="D14:F14">
      <formula1>0</formula1>
      <formula2>1</formula2>
    </dataValidation>
  </dataValidation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D13"/>
  <sheetViews>
    <sheetView workbookViewId="0" topLeftCell="A1">
      <selection activeCell="E22" sqref="E22"/>
    </sheetView>
  </sheetViews>
  <sheetFormatPr defaultColWidth="11.421875" defaultRowHeight="12.75"/>
  <cols>
    <col min="1" max="1" width="14.00390625" style="0" customWidth="1"/>
    <col min="4" max="4" width="21.28125" style="0" customWidth="1"/>
  </cols>
  <sheetData>
    <row r="1" spans="1:4" ht="12.75">
      <c r="A1" s="2" t="s">
        <v>5</v>
      </c>
      <c r="B1" t="s">
        <v>8</v>
      </c>
      <c r="C1" s="4">
        <v>1</v>
      </c>
      <c r="D1" s="42" t="s">
        <v>46</v>
      </c>
    </row>
    <row r="2" spans="1:4" ht="12.75">
      <c r="A2" s="6" t="s">
        <v>6</v>
      </c>
      <c r="B2" s="7" t="s">
        <v>9</v>
      </c>
      <c r="C2" s="7">
        <v>0.73</v>
      </c>
      <c r="D2" s="42" t="s">
        <v>47</v>
      </c>
    </row>
    <row r="3" spans="1:4" ht="12.75">
      <c r="A3" s="6" t="s">
        <v>45</v>
      </c>
      <c r="B3" s="8" t="s">
        <v>10</v>
      </c>
      <c r="C3" s="8">
        <v>0.71</v>
      </c>
      <c r="D3" s="42" t="s">
        <v>48</v>
      </c>
    </row>
    <row r="4" spans="1:4" ht="12.75">
      <c r="A4" s="6" t="s">
        <v>7</v>
      </c>
      <c r="B4" s="8" t="s">
        <v>11</v>
      </c>
      <c r="C4" s="8">
        <v>1.3</v>
      </c>
      <c r="D4" s="42" t="s">
        <v>49</v>
      </c>
    </row>
    <row r="5" spans="1:4" ht="12.75">
      <c r="A5" s="6"/>
      <c r="B5" s="8"/>
      <c r="C5" s="8"/>
      <c r="D5" s="42" t="s">
        <v>50</v>
      </c>
    </row>
    <row r="6" spans="1:4" ht="12.75">
      <c r="A6" s="6"/>
      <c r="B6" s="9"/>
      <c r="C6" s="9"/>
      <c r="D6" s="42" t="s">
        <v>51</v>
      </c>
    </row>
    <row r="7" spans="1:4" ht="12.75">
      <c r="A7" s="6"/>
      <c r="B7" s="5" t="s">
        <v>24</v>
      </c>
      <c r="C7" s="5" t="s">
        <v>12</v>
      </c>
      <c r="D7" s="42" t="s">
        <v>34</v>
      </c>
    </row>
    <row r="8" spans="1:4" ht="12.75">
      <c r="A8" s="6"/>
      <c r="D8" s="5" t="s">
        <v>38</v>
      </c>
    </row>
    <row r="9" ht="12.75">
      <c r="A9" s="6"/>
    </row>
    <row r="10" ht="12.75">
      <c r="A10" s="6"/>
    </row>
    <row r="11" ht="12.75">
      <c r="A11" s="6"/>
    </row>
    <row r="12" ht="12.75">
      <c r="A12" s="6"/>
    </row>
    <row r="13" ht="12.75">
      <c r="A13" s="5" t="s">
        <v>23</v>
      </c>
    </row>
  </sheetData>
  <printOptions/>
  <pageMargins left="0.75" right="0.75" top="1" bottom="1" header="0.4921259845" footer="0.492125984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AS71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3" sqref="A3:R3"/>
    </sheetView>
  </sheetViews>
  <sheetFormatPr defaultColWidth="11.421875" defaultRowHeight="12.75"/>
  <cols>
    <col min="1" max="1" width="11.421875" style="55" customWidth="1"/>
    <col min="2" max="2" width="39.421875" style="0" customWidth="1"/>
    <col min="3" max="3" width="20.421875" style="0" customWidth="1"/>
    <col min="4" max="4" width="10.140625" style="0" customWidth="1"/>
    <col min="5" max="5" width="8.7109375" style="0" customWidth="1"/>
    <col min="20" max="39" width="11.421875" style="14" customWidth="1"/>
  </cols>
  <sheetData>
    <row r="1" spans="1:45" s="1" customFormat="1" ht="12.75">
      <c r="A1" s="52" t="s">
        <v>0</v>
      </c>
      <c r="B1" s="10" t="str">
        <f>formulaire!B2</f>
        <v>libellé de la dépense</v>
      </c>
      <c r="C1" s="10" t="s">
        <v>33</v>
      </c>
      <c r="D1" s="10" t="s">
        <v>1</v>
      </c>
      <c r="E1" s="10" t="s">
        <v>2</v>
      </c>
      <c r="F1" s="10" t="s">
        <v>3</v>
      </c>
      <c r="G1" s="73" t="s">
        <v>4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49" t="s">
        <v>14</v>
      </c>
      <c r="T1" s="40" t="s">
        <v>1</v>
      </c>
      <c r="U1" s="40" t="s">
        <v>15</v>
      </c>
      <c r="V1" s="75" t="s">
        <v>17</v>
      </c>
      <c r="W1" s="76"/>
      <c r="X1" s="76"/>
      <c r="Y1" s="76"/>
      <c r="Z1" s="76"/>
      <c r="AA1" s="76"/>
      <c r="AB1" s="76"/>
      <c r="AC1" s="76"/>
      <c r="AD1" s="76"/>
      <c r="AE1" s="76"/>
      <c r="AF1" s="76"/>
      <c r="AG1" s="77"/>
      <c r="AH1" s="75" t="s">
        <v>19</v>
      </c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</row>
    <row r="2" spans="1:45" s="1" customFormat="1" ht="13.5" thickBot="1">
      <c r="A2" s="53"/>
      <c r="B2" s="15"/>
      <c r="C2" s="15"/>
      <c r="D2" s="15"/>
      <c r="E2" s="15"/>
      <c r="F2" s="15"/>
      <c r="G2" s="16" t="str">
        <f aca="true" t="shared" si="0" ref="G2:L2">INDEX(p,COLUMN(A2))</f>
        <v>Jean</v>
      </c>
      <c r="H2" s="16" t="str">
        <f t="shared" si="0"/>
        <v>Mimi</v>
      </c>
      <c r="I2" s="16" t="str">
        <f t="shared" si="0"/>
        <v>Jean-Franç.</v>
      </c>
      <c r="J2" s="16" t="str">
        <f t="shared" si="0"/>
        <v>Jackie</v>
      </c>
      <c r="K2" s="16">
        <f t="shared" si="0"/>
        <v>0</v>
      </c>
      <c r="L2" s="16">
        <f t="shared" si="0"/>
        <v>0</v>
      </c>
      <c r="M2" s="16">
        <f aca="true" t="shared" si="1" ref="M2:R2">INDEX(p,COLUMN(G2))</f>
        <v>0</v>
      </c>
      <c r="N2" s="16">
        <f t="shared" si="1"/>
        <v>0</v>
      </c>
      <c r="O2" s="16">
        <f t="shared" si="1"/>
        <v>0</v>
      </c>
      <c r="P2" s="16">
        <f t="shared" si="1"/>
        <v>0</v>
      </c>
      <c r="Q2" s="16">
        <f t="shared" si="1"/>
        <v>0</v>
      </c>
      <c r="R2" s="16">
        <f t="shared" si="1"/>
        <v>0</v>
      </c>
      <c r="S2" s="49"/>
      <c r="T2" s="40" t="s">
        <v>18</v>
      </c>
      <c r="U2" s="40" t="s">
        <v>16</v>
      </c>
      <c r="V2" s="41" t="str">
        <f aca="true" t="shared" si="2" ref="V2:AA2">INDEX(p,COLUMN(A2))</f>
        <v>Jean</v>
      </c>
      <c r="W2" s="41" t="str">
        <f t="shared" si="2"/>
        <v>Mimi</v>
      </c>
      <c r="X2" s="41" t="str">
        <f t="shared" si="2"/>
        <v>Jean-Franç.</v>
      </c>
      <c r="Y2" s="41" t="str">
        <f t="shared" si="2"/>
        <v>Jackie</v>
      </c>
      <c r="Z2" s="41">
        <f t="shared" si="2"/>
        <v>0</v>
      </c>
      <c r="AA2" s="41">
        <f t="shared" si="2"/>
        <v>0</v>
      </c>
      <c r="AB2" s="41">
        <f aca="true" t="shared" si="3" ref="AB2:AG2">INDEX(p,COLUMN(G2))</f>
        <v>0</v>
      </c>
      <c r="AC2" s="41">
        <f t="shared" si="3"/>
        <v>0</v>
      </c>
      <c r="AD2" s="41">
        <f t="shared" si="3"/>
        <v>0</v>
      </c>
      <c r="AE2" s="41">
        <f t="shared" si="3"/>
        <v>0</v>
      </c>
      <c r="AF2" s="41">
        <f t="shared" si="3"/>
        <v>0</v>
      </c>
      <c r="AG2" s="41">
        <f t="shared" si="3"/>
        <v>0</v>
      </c>
      <c r="AH2" s="41" t="str">
        <f aca="true" t="shared" si="4" ref="AH2:AM2">INDEX(p,COLUMN(A2))</f>
        <v>Jean</v>
      </c>
      <c r="AI2" s="41" t="str">
        <f t="shared" si="4"/>
        <v>Mimi</v>
      </c>
      <c r="AJ2" s="41" t="str">
        <f t="shared" si="4"/>
        <v>Jean-Franç.</v>
      </c>
      <c r="AK2" s="41" t="str">
        <f t="shared" si="4"/>
        <v>Jackie</v>
      </c>
      <c r="AL2" s="41">
        <f t="shared" si="4"/>
        <v>0</v>
      </c>
      <c r="AM2" s="41">
        <f t="shared" si="4"/>
        <v>0</v>
      </c>
      <c r="AN2" s="41">
        <f aca="true" t="shared" si="5" ref="AN2:AS2">INDEX(p,COLUMN(G2))</f>
        <v>0</v>
      </c>
      <c r="AO2" s="41">
        <f t="shared" si="5"/>
        <v>0</v>
      </c>
      <c r="AP2" s="41">
        <f t="shared" si="5"/>
        <v>0</v>
      </c>
      <c r="AQ2" s="41">
        <f t="shared" si="5"/>
        <v>0</v>
      </c>
      <c r="AR2" s="41">
        <f t="shared" si="5"/>
        <v>0</v>
      </c>
      <c r="AS2" s="41">
        <f t="shared" si="5"/>
        <v>0</v>
      </c>
    </row>
    <row r="3" spans="1:18" ht="12.75">
      <c r="A3" s="54"/>
      <c r="B3" s="13"/>
      <c r="C3" s="13"/>
      <c r="D3" s="13"/>
      <c r="E3" s="13"/>
      <c r="F3" s="13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2.75">
      <c r="A4" s="34"/>
      <c r="B4" s="13"/>
      <c r="C4" s="13"/>
      <c r="D4" s="13"/>
      <c r="E4" s="13"/>
      <c r="F4" s="13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2.75">
      <c r="A5" s="34"/>
      <c r="B5" s="13"/>
      <c r="C5" s="13"/>
      <c r="D5" s="13"/>
      <c r="E5" s="13"/>
      <c r="F5" s="13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2.75">
      <c r="A6" s="34"/>
      <c r="B6" s="13"/>
      <c r="C6" s="13"/>
      <c r="D6" s="13"/>
      <c r="E6" s="13"/>
      <c r="F6" s="13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12.75">
      <c r="A7" s="34"/>
      <c r="B7" s="13"/>
      <c r="C7" s="13"/>
      <c r="D7" s="13"/>
      <c r="E7" s="13"/>
      <c r="F7" s="13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ht="12.75">
      <c r="A8" s="34"/>
      <c r="B8" s="13"/>
      <c r="C8" s="13"/>
      <c r="D8" s="13"/>
      <c r="E8" s="13"/>
      <c r="F8" s="13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12.75">
      <c r="A9" s="34"/>
      <c r="B9" s="13"/>
      <c r="C9" s="13"/>
      <c r="D9" s="13"/>
      <c r="E9" s="13"/>
      <c r="F9" s="13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2.75">
      <c r="A10" s="34"/>
      <c r="B10" s="13"/>
      <c r="C10" s="13"/>
      <c r="D10" s="13"/>
      <c r="E10" s="13"/>
      <c r="F10" s="13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2.75">
      <c r="A11" s="34"/>
      <c r="B11" s="13"/>
      <c r="C11" s="13"/>
      <c r="D11" s="13"/>
      <c r="E11" s="13"/>
      <c r="F11" s="13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2.75">
      <c r="A12" s="34"/>
      <c r="B12" s="13"/>
      <c r="C12" s="13"/>
      <c r="D12" s="13"/>
      <c r="E12" s="13"/>
      <c r="F12" s="13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34"/>
      <c r="B13" s="13"/>
      <c r="C13" s="13"/>
      <c r="D13" s="13"/>
      <c r="E13" s="13"/>
      <c r="F13" s="13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12.75">
      <c r="A14" s="34"/>
      <c r="B14" s="13"/>
      <c r="C14" s="13"/>
      <c r="D14" s="13"/>
      <c r="E14" s="13"/>
      <c r="F14" s="13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2.75">
      <c r="A15" s="34"/>
      <c r="B15" s="13"/>
      <c r="C15" s="13"/>
      <c r="D15" s="13"/>
      <c r="E15" s="13"/>
      <c r="F15" s="13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2.75">
      <c r="A16" s="34"/>
      <c r="B16" s="13"/>
      <c r="C16" s="13"/>
      <c r="D16" s="13"/>
      <c r="E16" s="13"/>
      <c r="F16" s="13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2.75">
      <c r="A17" s="34"/>
      <c r="B17" s="13"/>
      <c r="C17" s="13"/>
      <c r="D17" s="13"/>
      <c r="E17" s="13"/>
      <c r="F17" s="13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2.75">
      <c r="A18" s="54"/>
      <c r="B18" s="13"/>
      <c r="C18" s="13"/>
      <c r="D18" s="13"/>
      <c r="E18" s="13"/>
      <c r="F18" s="13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2.75">
      <c r="A19" s="54"/>
      <c r="B19" s="13"/>
      <c r="C19" s="13"/>
      <c r="D19" s="13"/>
      <c r="E19" s="13"/>
      <c r="F19" s="13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39" ht="12.75">
      <c r="A20" s="54"/>
      <c r="B20" s="13"/>
      <c r="C20" s="13"/>
      <c r="D20" s="13"/>
      <c r="E20" s="13"/>
      <c r="F20" s="13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18" ht="12.75">
      <c r="A21" s="54"/>
      <c r="B21" s="13"/>
      <c r="C21" s="13"/>
      <c r="D21" s="13"/>
      <c r="E21" s="13"/>
      <c r="F21" s="13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39" ht="12.75">
      <c r="A22" s="54"/>
      <c r="B22" s="13"/>
      <c r="C22" s="13"/>
      <c r="D22" s="13"/>
      <c r="E22" s="13"/>
      <c r="F22" s="13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ht="12.75">
      <c r="A23" s="54"/>
      <c r="B23" s="13"/>
      <c r="C23" s="13"/>
      <c r="D23" s="13"/>
      <c r="E23" s="13"/>
      <c r="F23" s="13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12.75">
      <c r="A24" s="54"/>
      <c r="B24" s="13"/>
      <c r="C24" s="13"/>
      <c r="D24" s="13"/>
      <c r="E24" s="13"/>
      <c r="F24" s="13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18" ht="12.75">
      <c r="A25" s="54"/>
      <c r="B25" s="13"/>
      <c r="C25" s="13"/>
      <c r="D25" s="13"/>
      <c r="E25" s="35"/>
      <c r="F25" s="13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12.75">
      <c r="A26" s="54"/>
      <c r="B26" s="13"/>
      <c r="C26" s="13"/>
      <c r="D26" s="13"/>
      <c r="E26" s="35"/>
      <c r="F26" s="13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2.75">
      <c r="A27" s="54"/>
      <c r="B27" s="13"/>
      <c r="C27" s="13"/>
      <c r="D27" s="13"/>
      <c r="E27" s="35"/>
      <c r="F27" s="13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2.75">
      <c r="A28" s="54"/>
      <c r="B28" s="13"/>
      <c r="C28" s="13"/>
      <c r="D28" s="13"/>
      <c r="E28" s="35"/>
      <c r="F28" s="13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2.75">
      <c r="A29" s="54"/>
      <c r="B29" s="13"/>
      <c r="C29" s="13"/>
      <c r="D29" s="13"/>
      <c r="E29" s="35"/>
      <c r="F29" s="13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2.75">
      <c r="A30" s="54"/>
      <c r="B30" s="13"/>
      <c r="C30" s="13"/>
      <c r="D30" s="13"/>
      <c r="E30" s="35"/>
      <c r="F30" s="13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12.75">
      <c r="A31" s="54"/>
      <c r="B31" s="13"/>
      <c r="C31" s="13"/>
      <c r="D31" s="13"/>
      <c r="E31" s="35"/>
      <c r="F31" s="13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2.75">
      <c r="A32" s="54"/>
      <c r="B32" s="13"/>
      <c r="C32" s="13"/>
      <c r="D32" s="13"/>
      <c r="E32" s="35"/>
      <c r="F32" s="13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12.75">
      <c r="A33" s="54"/>
      <c r="B33" s="13"/>
      <c r="C33" s="13"/>
      <c r="D33" s="13"/>
      <c r="E33" s="35"/>
      <c r="F33" s="13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ht="12.75">
      <c r="A34" s="54"/>
      <c r="B34" s="13"/>
      <c r="C34" s="13"/>
      <c r="D34" s="13"/>
      <c r="E34" s="35"/>
      <c r="F34" s="13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ht="12.75">
      <c r="A35" s="54"/>
      <c r="B35" s="13"/>
      <c r="C35" s="13"/>
      <c r="D35" s="13"/>
      <c r="E35" s="35"/>
      <c r="F35" s="13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12.75">
      <c r="A36" s="54"/>
      <c r="B36" s="13"/>
      <c r="C36" s="13"/>
      <c r="D36" s="13"/>
      <c r="E36" s="35"/>
      <c r="F36" s="13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2.75">
      <c r="A37" s="54"/>
      <c r="B37" s="13"/>
      <c r="C37" s="13"/>
      <c r="D37" s="13"/>
      <c r="E37" s="35"/>
      <c r="F37" s="13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ht="12.75">
      <c r="A38" s="54"/>
      <c r="B38" s="13"/>
      <c r="C38" s="13"/>
      <c r="D38" s="13"/>
      <c r="E38" s="35"/>
      <c r="F38" s="13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ht="12.75">
      <c r="A39" s="54"/>
      <c r="B39" s="13"/>
      <c r="C39" s="13"/>
      <c r="D39" s="13"/>
      <c r="E39" s="13"/>
      <c r="F39" s="13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ht="12.75">
      <c r="A40" s="54"/>
      <c r="B40" s="13"/>
      <c r="C40" s="13"/>
      <c r="D40" s="13"/>
      <c r="E40" s="13"/>
      <c r="F40" s="13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12.75">
      <c r="A41" s="54"/>
      <c r="B41" s="13"/>
      <c r="C41" s="13"/>
      <c r="D41" s="13"/>
      <c r="E41" s="13"/>
      <c r="F41" s="13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ht="12.75">
      <c r="A42" s="54"/>
      <c r="B42" s="13"/>
      <c r="C42" s="13"/>
      <c r="D42" s="13"/>
      <c r="E42" s="13"/>
      <c r="F42" s="13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ht="12.75">
      <c r="A43" s="54"/>
      <c r="B43" s="13"/>
      <c r="C43" s="13"/>
      <c r="D43" s="13"/>
      <c r="E43" s="13"/>
      <c r="F43" s="13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ht="12.75">
      <c r="A44" s="54"/>
      <c r="B44" s="13"/>
      <c r="C44" s="13"/>
      <c r="D44" s="13"/>
      <c r="E44" s="13"/>
      <c r="F44" s="13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ht="12.75">
      <c r="A45" s="54"/>
      <c r="B45" s="13"/>
      <c r="C45" s="13"/>
      <c r="D45" s="13"/>
      <c r="E45" s="13"/>
      <c r="F45" s="13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ht="12.75">
      <c r="A46" s="54"/>
      <c r="B46" s="13"/>
      <c r="C46" s="13"/>
      <c r="D46" s="13"/>
      <c r="E46" s="13"/>
      <c r="F46" s="13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ht="12.75">
      <c r="A47" s="54"/>
      <c r="B47" s="13"/>
      <c r="C47" s="13"/>
      <c r="D47" s="13"/>
      <c r="E47" s="13"/>
      <c r="F47" s="13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ht="12.75">
      <c r="A48" s="54"/>
      <c r="B48" s="13"/>
      <c r="C48" s="13"/>
      <c r="D48" s="13"/>
      <c r="E48" s="13"/>
      <c r="F48" s="13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12.75">
      <c r="A49" s="54"/>
      <c r="B49" s="13"/>
      <c r="C49" s="13"/>
      <c r="D49" s="13"/>
      <c r="E49" s="13"/>
      <c r="F49" s="13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12.75">
      <c r="A50" s="54"/>
      <c r="B50" s="13"/>
      <c r="C50" s="13"/>
      <c r="D50" s="13"/>
      <c r="E50" s="13"/>
      <c r="F50" s="13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12.75">
      <c r="A51" s="54"/>
      <c r="B51" s="13"/>
      <c r="C51" s="13"/>
      <c r="D51" s="13"/>
      <c r="E51" s="13"/>
      <c r="F51" s="13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12.75">
      <c r="A52" s="54"/>
      <c r="B52" s="13"/>
      <c r="C52" s="13"/>
      <c r="D52" s="13"/>
      <c r="E52" s="13"/>
      <c r="F52" s="13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2.75">
      <c r="A53" s="54"/>
      <c r="B53" s="13"/>
      <c r="C53" s="13"/>
      <c r="D53" s="13"/>
      <c r="E53" s="13"/>
      <c r="F53" s="13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2.75">
      <c r="A54" s="54"/>
      <c r="B54" s="13"/>
      <c r="C54" s="13"/>
      <c r="D54" s="13"/>
      <c r="E54" s="13"/>
      <c r="F54" s="13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2.75">
      <c r="A55" s="54"/>
      <c r="B55" s="13"/>
      <c r="C55" s="13"/>
      <c r="D55" s="13"/>
      <c r="E55" s="13"/>
      <c r="F55" s="13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12.75">
      <c r="A56" s="54"/>
      <c r="B56" s="13"/>
      <c r="C56" s="13"/>
      <c r="D56" s="13"/>
      <c r="E56" s="13"/>
      <c r="F56" s="13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2.75">
      <c r="A57" s="54"/>
      <c r="B57" s="13"/>
      <c r="C57" s="13"/>
      <c r="D57" s="13"/>
      <c r="E57" s="13"/>
      <c r="F57" s="13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2.75">
      <c r="A58" s="54"/>
      <c r="B58" s="13"/>
      <c r="C58" s="13"/>
      <c r="D58" s="13"/>
      <c r="E58" s="13"/>
      <c r="F58" s="13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2.75">
      <c r="A59" s="54"/>
      <c r="B59" s="13"/>
      <c r="C59" s="13"/>
      <c r="D59" s="13"/>
      <c r="E59" s="13"/>
      <c r="F59" s="13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2.75">
      <c r="A60" s="54"/>
      <c r="B60" s="13"/>
      <c r="C60" s="13"/>
      <c r="D60" s="13"/>
      <c r="E60" s="13"/>
      <c r="F60" s="13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2.75">
      <c r="A61" s="54"/>
      <c r="B61" s="13"/>
      <c r="C61" s="13"/>
      <c r="D61" s="13"/>
      <c r="E61" s="13"/>
      <c r="F61" s="13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2.75">
      <c r="A62" s="54"/>
      <c r="B62" s="13"/>
      <c r="C62" s="13"/>
      <c r="D62" s="13"/>
      <c r="E62" s="13"/>
      <c r="F62" s="13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2.75">
      <c r="A63" s="54"/>
      <c r="B63" s="13"/>
      <c r="C63" s="13"/>
      <c r="D63" s="13"/>
      <c r="E63" s="13"/>
      <c r="F63" s="13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2.75">
      <c r="A64" s="54"/>
      <c r="B64" s="13"/>
      <c r="C64" s="13"/>
      <c r="D64" s="13"/>
      <c r="E64" s="13"/>
      <c r="F64" s="13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ht="12.75">
      <c r="A65" s="54"/>
      <c r="B65" s="13"/>
      <c r="C65" s="13"/>
      <c r="D65" s="13"/>
      <c r="E65" s="13"/>
      <c r="F65" s="13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2.75">
      <c r="A66" s="54"/>
      <c r="B66" s="13"/>
      <c r="C66" s="13"/>
      <c r="D66" s="13"/>
      <c r="E66" s="13"/>
      <c r="F66" s="13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ht="12.75">
      <c r="A67" s="54"/>
      <c r="B67" s="13"/>
      <c r="C67" s="13"/>
      <c r="D67" s="13"/>
      <c r="E67" s="13"/>
      <c r="F67" s="13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ht="12.75">
      <c r="A68" s="54"/>
      <c r="B68" s="13"/>
      <c r="C68" s="13"/>
      <c r="D68" s="13"/>
      <c r="E68" s="13"/>
      <c r="F68" s="13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ht="12.75">
      <c r="A69" s="54"/>
      <c r="B69" s="13"/>
      <c r="C69" s="13"/>
      <c r="D69" s="13"/>
      <c r="E69" s="13"/>
      <c r="F69" s="13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ht="12.75">
      <c r="A70" s="54"/>
      <c r="B70" s="13"/>
      <c r="C70" s="13"/>
      <c r="D70" s="13"/>
      <c r="E70" s="13"/>
      <c r="F70" s="13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ht="12.75">
      <c r="A71" s="54"/>
      <c r="B71" s="13"/>
      <c r="C71" s="13"/>
      <c r="D71" s="13"/>
      <c r="E71" s="13"/>
      <c r="F71" s="13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</sheetData>
  <mergeCells count="3">
    <mergeCell ref="G1:R1"/>
    <mergeCell ref="V1:AG1"/>
    <mergeCell ref="AH1:AS1"/>
  </mergeCells>
  <dataValidations count="10">
    <dataValidation type="date" allowBlank="1" showInputMessage="1" showErrorMessage="1" error="date non valide" sqref="A1:A2 A72:A65536">
      <formula1>40179</formula1>
      <formula2>54789</formula2>
    </dataValidation>
    <dataValidation type="decimal" allowBlank="1" showInputMessage="1" showErrorMessage="1" sqref="L15:R71 G1 G3:K71 G72:R65536">
      <formula1>0</formula1>
      <formula2>1</formula2>
    </dataValidation>
    <dataValidation type="decimal" showInputMessage="1" showErrorMessage="1" sqref="D1:D17 D72:D65536">
      <formula1>-10000</formula1>
      <formula2>10000</formula2>
    </dataValidation>
    <dataValidation allowBlank="1" showInputMessage="1" showErrorMessage="1" promptTitle="Description de la dépense" prompt="texte libre, purement indicatif" sqref="B18:B71"/>
    <dataValidation type="date" allowBlank="1" showInputMessage="1" showErrorMessage="1" promptTitle="Date de la dépense" prompt="entrer j/m" error="date non valide" sqref="A18:A71">
      <formula1>40179</formula1>
      <formula2>54789</formula2>
    </dataValidation>
    <dataValidation type="decimal" showInputMessage="1" showErrorMessage="1" promptTitle="Montant de la dépense" prompt="Il est exprimé dans la devise effectivement utilisée. Un nombre négatif représente une recette." sqref="D18:D71">
      <formula1>-10000</formula1>
      <formula2>10000</formula2>
    </dataValidation>
    <dataValidation type="list" allowBlank="1" showInputMessage="1" showErrorMessage="1" promptTitle="Description de la dépense" prompt="texte libre, purement indicatif" sqref="C1:C65536">
      <formula1>catégories</formula1>
    </dataValidation>
    <dataValidation type="list" showInputMessage="1" showErrorMessage="1" sqref="F1:F65536">
      <formula1>participant</formula1>
    </dataValidation>
    <dataValidation type="list" showInputMessage="1" showErrorMessage="1" sqref="E1:E65536">
      <formula1>devise</formula1>
    </dataValidation>
    <dataValidation type="date" allowBlank="1" showInputMessage="1" showErrorMessage="1" error="date non valide" sqref="A3:A17">
      <formula1>40118</formula1>
      <formula2>54789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Gobert</dc:creator>
  <cp:keywords/>
  <dc:description/>
  <cp:lastModifiedBy>Jean Gobert</cp:lastModifiedBy>
  <dcterms:created xsi:type="dcterms:W3CDTF">2010-08-04T09:18:27Z</dcterms:created>
  <dcterms:modified xsi:type="dcterms:W3CDTF">2011-03-08T17:36:43Z</dcterms:modified>
  <cp:category/>
  <cp:version/>
  <cp:contentType/>
  <cp:contentStatus/>
</cp:coreProperties>
</file>